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concurrentCalc="0"/>
</workbook>
</file>

<file path=xl/calcChain.xml><?xml version="1.0" encoding="utf-8"?>
<calcChain xmlns="http://schemas.openxmlformats.org/spreadsheetml/2006/main">
  <c r="CE38" i="1" l="1"/>
  <c r="BT20" i="1"/>
  <c r="BT22" i="1"/>
  <c r="BT19" i="1"/>
  <c r="BU19" i="1"/>
  <c r="BU24" i="1"/>
  <c r="BU32" i="1"/>
  <c r="BU27" i="1"/>
  <c r="BU18" i="1"/>
  <c r="BW19" i="1"/>
  <c r="BW24" i="1"/>
  <c r="BW32" i="1"/>
  <c r="BW27" i="1"/>
  <c r="BW18" i="1"/>
  <c r="BY19" i="1"/>
  <c r="BY24" i="1"/>
  <c r="BY32" i="1"/>
  <c r="BY27" i="1"/>
  <c r="BY18" i="1"/>
  <c r="CA19" i="1"/>
  <c r="CA24" i="1"/>
  <c r="CA32" i="1"/>
  <c r="CA27" i="1"/>
  <c r="CA18" i="1"/>
  <c r="CC19" i="1"/>
  <c r="CC24" i="1"/>
  <c r="CC32" i="1"/>
  <c r="CC27" i="1"/>
  <c r="CC18" i="1"/>
  <c r="CE19" i="1"/>
  <c r="CE24" i="1"/>
  <c r="CE32" i="1"/>
  <c r="CE27" i="1"/>
  <c r="CE18" i="1"/>
  <c r="BU36" i="1"/>
  <c r="BW36" i="1"/>
  <c r="BY36" i="1"/>
  <c r="CA36" i="1"/>
  <c r="CC36" i="1"/>
  <c r="CE36" i="1"/>
  <c r="BU37" i="1"/>
  <c r="BW37" i="1"/>
  <c r="BY37" i="1"/>
  <c r="CA37" i="1"/>
  <c r="CC37" i="1"/>
  <c r="CE37" i="1"/>
  <c r="BU41" i="1"/>
  <c r="BW41" i="1"/>
  <c r="BY41" i="1"/>
  <c r="CA41" i="1"/>
  <c r="CC41" i="1"/>
  <c r="CE41" i="1"/>
  <c r="BU17" i="1"/>
  <c r="BW17" i="1"/>
  <c r="BY17" i="1"/>
  <c r="CA17" i="1"/>
  <c r="CC17" i="1"/>
  <c r="CE17" i="1"/>
  <c r="BV20" i="1"/>
  <c r="BV22" i="1"/>
  <c r="BV19" i="1"/>
  <c r="BV24" i="1"/>
  <c r="BV26" i="1"/>
  <c r="BV28" i="1"/>
  <c r="BV29" i="1"/>
  <c r="BV33" i="1"/>
  <c r="BV34" i="1"/>
  <c r="BV32" i="1"/>
  <c r="BV27" i="1"/>
  <c r="BV18" i="1"/>
  <c r="BV35" i="1"/>
  <c r="BV43" i="1"/>
  <c r="BV17" i="1"/>
  <c r="BX20" i="1"/>
  <c r="BX22" i="1"/>
  <c r="BX19" i="1"/>
  <c r="BX24" i="1"/>
  <c r="BX26" i="1"/>
  <c r="BX28" i="1"/>
  <c r="BX29" i="1"/>
  <c r="BX33" i="1"/>
  <c r="BX34" i="1"/>
  <c r="BX32" i="1"/>
  <c r="BX27" i="1"/>
  <c r="BX18" i="1"/>
  <c r="BX35" i="1"/>
  <c r="BX43" i="1"/>
  <c r="BX17" i="1"/>
  <c r="BZ20" i="1"/>
  <c r="BZ22" i="1"/>
  <c r="BZ19" i="1"/>
  <c r="BZ24" i="1"/>
  <c r="BZ26" i="1"/>
  <c r="BZ29" i="1"/>
  <c r="BZ33" i="1"/>
  <c r="BZ34" i="1"/>
  <c r="BZ32" i="1"/>
  <c r="BZ27" i="1"/>
  <c r="BZ18" i="1"/>
  <c r="BZ35" i="1"/>
  <c r="BZ17" i="1"/>
  <c r="CB20" i="1"/>
  <c r="CB22" i="1"/>
  <c r="CB19" i="1"/>
  <c r="CB24" i="1"/>
  <c r="CB26" i="1"/>
  <c r="CB28" i="1"/>
  <c r="CB29" i="1"/>
  <c r="CB33" i="1"/>
  <c r="CB34" i="1"/>
  <c r="CB32" i="1"/>
  <c r="CB27" i="1"/>
  <c r="CB18" i="1"/>
  <c r="CB35" i="1"/>
  <c r="CB43" i="1"/>
  <c r="CB17" i="1"/>
  <c r="CD20" i="1"/>
  <c r="CD22" i="1"/>
  <c r="CD19" i="1"/>
  <c r="CD24" i="1"/>
  <c r="CD26" i="1"/>
  <c r="CD28" i="1"/>
  <c r="CD29" i="1"/>
  <c r="CD33" i="1"/>
  <c r="CD34" i="1"/>
  <c r="CD32" i="1"/>
  <c r="CD27" i="1"/>
  <c r="CD18" i="1"/>
  <c r="CD35" i="1"/>
  <c r="CD43" i="1"/>
  <c r="CD17" i="1"/>
  <c r="BT24" i="1"/>
  <c r="BT26" i="1"/>
  <c r="BT28" i="1"/>
  <c r="BT29" i="1"/>
  <c r="BT33" i="1"/>
  <c r="BT34" i="1"/>
  <c r="BT32" i="1"/>
  <c r="BT27" i="1"/>
  <c r="BT18" i="1"/>
  <c r="BT35" i="1"/>
  <c r="BT17" i="1"/>
  <c r="BT36" i="1"/>
  <c r="BV36" i="1"/>
  <c r="BX36" i="1"/>
  <c r="BZ36" i="1"/>
  <c r="CB36" i="1"/>
  <c r="CD36" i="1"/>
  <c r="BT37" i="1"/>
  <c r="BV37" i="1"/>
  <c r="BX37" i="1"/>
  <c r="BZ37" i="1"/>
  <c r="CB37" i="1"/>
  <c r="CD37" i="1"/>
  <c r="BT38" i="1"/>
  <c r="BV38" i="1"/>
  <c r="BX38" i="1"/>
  <c r="BZ38" i="1"/>
  <c r="CB38" i="1"/>
  <c r="CD38" i="1"/>
  <c r="BT41" i="1"/>
  <c r="BV41" i="1"/>
  <c r="BX41" i="1"/>
  <c r="BZ41" i="1"/>
  <c r="CB41" i="1"/>
  <c r="CD41" i="1"/>
  <c r="BT49" i="1"/>
  <c r="BV49" i="1"/>
  <c r="BX49" i="1"/>
  <c r="BZ49" i="1"/>
  <c r="CB49" i="1"/>
  <c r="CD49" i="1"/>
</calcChain>
</file>

<file path=xl/sharedStrings.xml><?xml version="1.0" encoding="utf-8"?>
<sst xmlns="http://schemas.openxmlformats.org/spreadsheetml/2006/main" count="220" uniqueCount="135">
  <si>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</si>
  <si>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</si>
  <si>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</si>
  <si>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</si>
  <si>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</si>
  <si>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</si>
  <si>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 на 2016 год</t>
  </si>
  <si>
    <t>Наименование организации</t>
  </si>
  <si>
    <t>АО "ЮРЭСК"</t>
  </si>
  <si>
    <t>ИНН:</t>
  </si>
  <si>
    <t>8601045152</t>
  </si>
  <si>
    <t>КПП:</t>
  </si>
  <si>
    <t>860101001</t>
  </si>
  <si>
    <t>№ п/п</t>
  </si>
  <si>
    <t>Показатель</t>
  </si>
  <si>
    <t>Ед. изм.</t>
  </si>
  <si>
    <t>Белоярский район</t>
  </si>
  <si>
    <t>Березовский район</t>
  </si>
  <si>
    <t>Кондинский район</t>
  </si>
  <si>
    <t>Нижневартовский район</t>
  </si>
  <si>
    <t>Октябрьский район</t>
  </si>
  <si>
    <t>Ханты-Мансийский район</t>
  </si>
  <si>
    <t>Примечание ***</t>
  </si>
  <si>
    <t>план 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</si>
  <si>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</si>
  <si>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</si>
  <si>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</si>
  <si>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</si>
  <si>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</si>
  <si>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</si>
  <si>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</si>
  <si>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</si>
  <si>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</si>
  <si>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</si>
  <si>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</si>
  <si>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</si>
  <si>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</si>
  <si>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</si>
  <si>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</si>
  <si>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</si>
  <si>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</si>
  <si>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</si>
  <si>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</si>
  <si>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</si>
  <si>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</si>
  <si>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</si>
  <si>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</si>
  <si>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</si>
  <si>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</si>
  <si>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</si>
  <si>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</si>
  <si>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</si>
  <si>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</si>
  <si>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</si>
  <si>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</si>
  <si>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</si>
  <si>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</si>
  <si>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</si>
  <si>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</si>
  <si>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Энергия на хозяйственные нужды</t>
  </si>
  <si>
    <t>Работы и услуги непроизводственного характера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</si>
  <si>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</si>
  <si>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</si>
  <si>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</si>
  <si>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</si>
  <si>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</si>
  <si>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</si>
  <si>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</si>
  <si>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</si>
  <si>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</si>
  <si>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</si>
  <si>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</si>
  <si>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</si>
  <si>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</si>
  <si>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расшифровкой)(налог на имущество)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</si>
  <si>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</si>
  <si>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</si>
  <si>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</si>
  <si>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</si>
  <si>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</si>
  <si>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</si>
  <si>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</si>
  <si>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</si>
  <si>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</si>
  <si>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</si>
  <si>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</si>
  <si>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</si>
  <si>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</si>
  <si>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</si>
  <si>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</si>
  <si>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</si>
  <si>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</si>
  <si>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</si>
  <si>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</si>
  <si>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</si>
  <si>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</si>
  <si>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</si>
  <si>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</si>
  <si>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</si>
  <si>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</si>
  <si>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</si>
  <si>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</si>
  <si>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</si>
  <si>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</si>
  <si>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уровне напряжения СН2</t>
  </si>
  <si>
    <t>3.2</t>
  </si>
  <si>
    <t>в том числе количество условных единиц по линиям электропередач на  уровне напряжения НН</t>
  </si>
  <si>
    <t>4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</si>
  <si>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</si>
  <si>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</si>
  <si>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</si>
  <si>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</si>
  <si>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</si>
  <si>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</si>
  <si>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уровне напряжения СН2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</si>
  <si>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</si>
  <si>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</si>
  <si>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</si>
  <si>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</si>
  <si>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</si>
  <si>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</si>
  <si>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</si>
  <si>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</si>
  <si>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</si>
  <si>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</si>
  <si>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</si>
  <si>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2.1</t>
  </si>
  <si>
    <t>в том числе трансформаторная мощность подстанций на уровне напряжения СН2</t>
  </si>
  <si>
    <t>4.1</t>
  </si>
  <si>
    <t>факт *</t>
  </si>
  <si>
    <t>Превышение обусловлено недорегулированием по данной статье.</t>
  </si>
  <si>
    <t>В составе затрат на выполнение работ по ТО и ТР электросетей преобладают  работы, выполненные хозяйственным способом.</t>
  </si>
  <si>
    <t>В составе затрат на выполнение работ по ТО и ТР электросетей преобладают  работы, выполненные хозяйственным способом, чем объясняется увеличение затрат по статье "Фонд оплаты труда" и снижение затрат по статье "Работы и услуги производственного характера".</t>
  </si>
  <si>
    <t>Превышение обусловлено недорегулированием по статье "Арендная плата".</t>
  </si>
  <si>
    <t>Превышение обусловлено недорегулированием по статье "Налоги, пошлины и  сборы".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</si>
</sst>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0" fillId="2" borderId="0" xfId="0" applyFill="1"/>
    <xf numFmtId="49" fontId="4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" fontId="0" fillId="0" borderId="0" xfId="0" applyNumberFormat="1"/>
    <xf numFmtId="1" fontId="0" fillId="0" borderId="0" xfId="0" applyNumberFormat="1"/>
    <xf numFmtId="0" fontId="5" fillId="0" borderId="22" xfId="0" applyFont="1" applyBorder="1" applyAlignment="1">
      <alignment vertical="center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RODU~1\AppData\Local\Temp\&#1044;&#1062;&#1047;%202016%20&#1057;&#1090;&#1088;&#1091;&#1082;&#1090;&#1091;&#1088;&#1072;%20&#1080;%20&#1086;&#1073;&#1098;&#1077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"/>
      <sheetName val="Белояр"/>
      <sheetName val="Берез"/>
      <sheetName val="Кондин"/>
      <sheetName val="НВР"/>
      <sheetName val="Октяб"/>
      <sheetName val="ХМР"/>
      <sheetName val="Зайцева Н.Ю."/>
      <sheetName val="Мокрушников П.А."/>
    </sheetNames>
    <sheetDataSet>
      <sheetData sheetId="0" refreshError="1"/>
      <sheetData sheetId="1" refreshError="1">
        <row r="8">
          <cell r="AO8">
            <v>250.59893621875204</v>
          </cell>
        </row>
        <row r="10">
          <cell r="AO10">
            <v>57.059893621875212</v>
          </cell>
        </row>
        <row r="12">
          <cell r="AO12">
            <v>427.39992999999998</v>
          </cell>
        </row>
        <row r="14">
          <cell r="AO14">
            <v>996.58998637477077</v>
          </cell>
        </row>
        <row r="15">
          <cell r="AO15">
            <v>9.8354449800000001</v>
          </cell>
        </row>
        <row r="16">
          <cell r="AO16">
            <v>10.09633</v>
          </cell>
        </row>
        <row r="24">
          <cell r="AO24">
            <v>0.13300000000000001</v>
          </cell>
        </row>
        <row r="28">
          <cell r="AO28">
            <v>288.096</v>
          </cell>
        </row>
        <row r="29">
          <cell r="AO29">
            <v>62.910795840000006</v>
          </cell>
        </row>
        <row r="39">
          <cell r="AO39">
            <v>302.40337094747235</v>
          </cell>
        </row>
        <row r="40">
          <cell r="AO40">
            <v>181.45599999999982</v>
          </cell>
        </row>
      </sheetData>
      <sheetData sheetId="2" refreshError="1">
        <row r="8">
          <cell r="AO8">
            <v>6515.5723416875526</v>
          </cell>
        </row>
        <row r="10">
          <cell r="AO10">
            <v>1483.5572341687553</v>
          </cell>
        </row>
        <row r="12">
          <cell r="AO12">
            <v>7146.7608195220055</v>
          </cell>
        </row>
        <row r="14">
          <cell r="AO14">
            <v>32508.136237602732</v>
          </cell>
        </row>
        <row r="15">
          <cell r="AO15">
            <v>403.37717304</v>
          </cell>
        </row>
        <row r="16">
          <cell r="AO16">
            <v>214.31769</v>
          </cell>
        </row>
        <row r="25">
          <cell r="AO25">
            <v>2.516</v>
          </cell>
        </row>
        <row r="29">
          <cell r="AO29">
            <v>1602.798288</v>
          </cell>
        </row>
        <row r="30">
          <cell r="AO30">
            <v>1431.3107354400001</v>
          </cell>
        </row>
        <row r="31">
          <cell r="AO31">
            <v>34.14</v>
          </cell>
        </row>
        <row r="32">
          <cell r="AO32">
            <v>1104.636442</v>
          </cell>
        </row>
        <row r="40">
          <cell r="AO40">
            <v>6819.9321307376304</v>
          </cell>
        </row>
        <row r="41">
          <cell r="AO41">
            <v>4754.5839999999998</v>
          </cell>
        </row>
      </sheetData>
      <sheetData sheetId="3" refreshError="1">
        <row r="8">
          <cell r="AO8">
            <v>375.89840432812798</v>
          </cell>
        </row>
        <row r="10">
          <cell r="AO10">
            <v>85.589840432812792</v>
          </cell>
        </row>
        <row r="12">
          <cell r="AO12">
            <v>453.49494047799408</v>
          </cell>
        </row>
        <row r="14">
          <cell r="AO14">
            <v>2354.3088237845654</v>
          </cell>
        </row>
        <row r="15">
          <cell r="AO15">
            <v>165.90694475999999</v>
          </cell>
        </row>
        <row r="16">
          <cell r="AO16">
            <v>247.67</v>
          </cell>
        </row>
        <row r="24">
          <cell r="AO24">
            <v>0.13100000000000001</v>
          </cell>
        </row>
        <row r="28">
          <cell r="AO28">
            <v>213.97209600000002</v>
          </cell>
        </row>
        <row r="29">
          <cell r="AO29">
            <v>733.71518250000008</v>
          </cell>
        </row>
        <row r="30">
          <cell r="AO30">
            <v>31.85</v>
          </cell>
        </row>
        <row r="51">
          <cell r="AO51">
            <v>909.29672339652052</v>
          </cell>
        </row>
        <row r="52">
          <cell r="AO52">
            <v>459.24799999999999</v>
          </cell>
        </row>
      </sheetData>
      <sheetData sheetId="4" refreshError="1">
        <row r="8">
          <cell r="AO8">
            <v>375.89840432812798</v>
          </cell>
        </row>
        <row r="10">
          <cell r="AO10">
            <v>85.589840432812792</v>
          </cell>
        </row>
        <row r="12">
          <cell r="AO12">
            <v>60.346769999999999</v>
          </cell>
        </row>
        <row r="14">
          <cell r="AO14">
            <v>3229.4326957534377</v>
          </cell>
        </row>
        <row r="15">
          <cell r="AO15">
            <v>21.665017979999998</v>
          </cell>
        </row>
        <row r="16">
          <cell r="AO16">
            <v>1.4400200000000001</v>
          </cell>
        </row>
        <row r="24">
          <cell r="AO24">
            <v>2.5000000000000001E-2</v>
          </cell>
        </row>
        <row r="29">
          <cell r="AO29">
            <v>94.659116519999998</v>
          </cell>
        </row>
        <row r="39">
          <cell r="AO39">
            <v>202.86617702869401</v>
          </cell>
        </row>
        <row r="40">
          <cell r="AO40">
            <v>108.83</v>
          </cell>
        </row>
      </sheetData>
      <sheetData sheetId="5" refreshError="1">
        <row r="8">
          <cell r="AO8">
            <v>626.49734054688008</v>
          </cell>
        </row>
        <row r="10">
          <cell r="AO10">
            <v>142.64973405468803</v>
          </cell>
        </row>
        <row r="12">
          <cell r="AO12">
            <v>12.80846</v>
          </cell>
        </row>
        <row r="14">
          <cell r="AO14">
            <v>1380.2023205916985</v>
          </cell>
        </row>
        <row r="15">
          <cell r="AO15">
            <v>35.398588920000002</v>
          </cell>
        </row>
        <row r="16">
          <cell r="AO16">
            <v>1.08406</v>
          </cell>
        </row>
        <row r="24">
          <cell r="AO24">
            <v>2.4E-2</v>
          </cell>
        </row>
        <row r="28">
          <cell r="AO28">
            <v>263.16374400000001</v>
          </cell>
        </row>
        <row r="29">
          <cell r="AO29">
            <v>157.56991236000002</v>
          </cell>
        </row>
        <row r="30">
          <cell r="AO30">
            <v>31.85</v>
          </cell>
        </row>
        <row r="39">
          <cell r="AO39">
            <v>350.81042734289792</v>
          </cell>
        </row>
        <row r="40">
          <cell r="AO40">
            <v>234.75999999999993</v>
          </cell>
        </row>
      </sheetData>
      <sheetData sheetId="6" refreshError="1">
        <row r="8">
          <cell r="AO8">
            <v>3884.2835113906563</v>
          </cell>
        </row>
        <row r="10">
          <cell r="AO10">
            <v>884.42835113906551</v>
          </cell>
        </row>
        <row r="12">
          <cell r="AO12">
            <v>3898.3009000000002</v>
          </cell>
        </row>
        <row r="14">
          <cell r="AO14">
            <v>17455.362697893495</v>
          </cell>
        </row>
        <row r="15">
          <cell r="AO15">
            <v>251.58685206000001</v>
          </cell>
        </row>
        <row r="16">
          <cell r="AO16">
            <v>16.277090000000001</v>
          </cell>
        </row>
        <row r="25">
          <cell r="AO25">
            <v>1.399</v>
          </cell>
        </row>
        <row r="29">
          <cell r="AO29">
            <v>784.1974702</v>
          </cell>
        </row>
        <row r="30">
          <cell r="AO30">
            <v>976.58194932000004</v>
          </cell>
        </row>
        <row r="31">
          <cell r="AO31">
            <v>319.44</v>
          </cell>
        </row>
        <row r="32">
          <cell r="AO32">
            <v>588.03355799999997</v>
          </cell>
        </row>
        <row r="40">
          <cell r="AO40">
            <v>3867.9176699317845</v>
          </cell>
        </row>
        <row r="41">
          <cell r="AO41">
            <v>2654.3599999999997</v>
          </cell>
        </row>
      </sheetData>
      <sheetData sheetId="7" refreshError="1">
        <row r="44">
          <cell r="BT44">
            <v>118.1</v>
          </cell>
          <cell r="BU44">
            <v>1966.5</v>
          </cell>
          <cell r="BV44">
            <v>191.4</v>
          </cell>
          <cell r="BW44">
            <v>141.30000000000001</v>
          </cell>
          <cell r="BX44">
            <v>170.1</v>
          </cell>
          <cell r="BY44">
            <v>1602.7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2"/>
  <sheetViews>
    <sheetView tabSelected="1" zoomScale="85" zoomScaleNormal="85" workbookViewId="0">
      <selection activeCell="CZ65" sqref="CZ65"/>
    </sheetView>
  </sheetViews>
  <sheetFormatPr defaultRowHeight="15" x14ac:dyDescent="0.25"/>
  <cols>
    <col min="1" max="71" width="0.85546875"/>
    <col min="72" max="72" width="10.7109375" customWidth="1"/>
    <col min="73" max="73" width="11.28515625" customWidth="1"/>
    <col min="74" max="75" width="10.28515625" customWidth="1"/>
    <col min="76" max="77" width="12" customWidth="1"/>
    <col min="78" max="78" width="13.5703125" customWidth="1"/>
    <col min="79" max="79" width="13.28515625" customWidth="1"/>
    <col min="80" max="80" width="13" customWidth="1"/>
    <col min="81" max="81" width="11.85546875" customWidth="1"/>
    <col min="82" max="82" width="11" customWidth="1"/>
    <col min="83" max="83" width="11.5703125" customWidth="1"/>
    <col min="84" max="84" width="1.7109375" customWidth="1"/>
    <col min="85" max="85" width="1.140625" customWidth="1"/>
    <col min="86" max="86" width="1.5703125" customWidth="1"/>
    <col min="87" max="87" width="1.140625" customWidth="1"/>
    <col min="88" max="88" width="1.28515625" customWidth="1"/>
    <col min="89" max="89" width="1.140625" customWidth="1"/>
    <col min="90" max="91" width="1.5703125" customWidth="1"/>
    <col min="92" max="92" width="1.85546875" customWidth="1"/>
    <col min="93" max="93" width="1.42578125" customWidth="1"/>
    <col min="94" max="94" width="1.5703125" customWidth="1"/>
    <col min="95" max="95" width="1.28515625" customWidth="1"/>
    <col min="96" max="96" width="2.140625" customWidth="1"/>
    <col min="97" max="97" width="1.85546875" customWidth="1"/>
    <col min="98" max="98" width="1.28515625" customWidth="1"/>
    <col min="99" max="99" width="1.5703125" customWidth="1"/>
    <col min="100" max="100" width="23.85546875" customWidth="1"/>
    <col min="101" max="101" width="10.28515625" bestFit="1" customWidth="1"/>
    <col min="102" max="102" width="10.28515625" customWidth="1"/>
    <col min="103" max="103" width="9.7109375" bestFit="1" customWidth="1"/>
  </cols>
  <sheetData>
    <row r="1" spans="1:102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 t="s">
        <v>0</v>
      </c>
      <c r="CC1" s="11"/>
      <c r="CD1" s="11"/>
      <c r="CE1" s="13"/>
    </row>
    <row r="2" spans="1:102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 t="s">
        <v>1</v>
      </c>
      <c r="CC2" s="13"/>
      <c r="CD2" s="13"/>
      <c r="CE2" s="13"/>
    </row>
    <row r="3" spans="1:102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 t="s">
        <v>2</v>
      </c>
      <c r="CC3" s="13"/>
      <c r="CD3" s="13"/>
      <c r="CE3" s="13"/>
    </row>
    <row r="4" spans="1:102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102" ht="15.75" x14ac:dyDescent="0.25">
      <c r="A5" s="75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18"/>
    </row>
    <row r="6" spans="1:102" ht="15.75" x14ac:dyDescent="0.25">
      <c r="A6" s="75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18"/>
    </row>
    <row r="7" spans="1:102" ht="15.75" x14ac:dyDescent="0.25">
      <c r="A7" s="75" t="s">
        <v>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18"/>
    </row>
    <row r="8" spans="1:102" ht="15.75" x14ac:dyDescent="0.25">
      <c r="A8" s="75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18"/>
    </row>
    <row r="9" spans="1:102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</row>
    <row r="10" spans="1:102" x14ac:dyDescent="0.25">
      <c r="A10" s="14"/>
      <c r="B10" s="15"/>
      <c r="C10" s="16" t="s">
        <v>7</v>
      </c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77" t="s">
        <v>8</v>
      </c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16"/>
    </row>
    <row r="11" spans="1:102" x14ac:dyDescent="0.25">
      <c r="A11" s="14"/>
      <c r="B11" s="15"/>
      <c r="C11" s="16" t="s">
        <v>9</v>
      </c>
      <c r="D11" s="16"/>
      <c r="E11" s="15"/>
      <c r="F11" s="15"/>
      <c r="G11" s="15"/>
      <c r="H11" s="15"/>
      <c r="I11" s="15"/>
      <c r="J11" s="78" t="s">
        <v>10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pans="1:102" x14ac:dyDescent="0.25">
      <c r="A12" s="14"/>
      <c r="B12" s="15"/>
      <c r="C12" s="16" t="s">
        <v>11</v>
      </c>
      <c r="D12" s="16"/>
      <c r="E12" s="15"/>
      <c r="F12" s="15"/>
      <c r="G12" s="15"/>
      <c r="H12" s="15"/>
      <c r="I12" s="15"/>
      <c r="J12" s="61" t="s">
        <v>12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5.75" thickBo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36" customHeight="1" x14ac:dyDescent="0.25">
      <c r="A14" s="62" t="s">
        <v>13</v>
      </c>
      <c r="B14" s="63"/>
      <c r="C14" s="63"/>
      <c r="D14" s="63"/>
      <c r="E14" s="63"/>
      <c r="F14" s="63"/>
      <c r="G14" s="63"/>
      <c r="H14" s="63"/>
      <c r="I14" s="64"/>
      <c r="J14" s="68" t="s">
        <v>14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70"/>
      <c r="BI14" s="74" t="s">
        <v>15</v>
      </c>
      <c r="BJ14" s="69"/>
      <c r="BK14" s="69"/>
      <c r="BL14" s="69"/>
      <c r="BM14" s="69"/>
      <c r="BN14" s="69"/>
      <c r="BO14" s="69"/>
      <c r="BP14" s="69"/>
      <c r="BQ14" s="69"/>
      <c r="BR14" s="69"/>
      <c r="BS14" s="70"/>
      <c r="BT14" s="36" t="s">
        <v>16</v>
      </c>
      <c r="BU14" s="36" t="s">
        <v>16</v>
      </c>
      <c r="BV14" s="36" t="s">
        <v>17</v>
      </c>
      <c r="BW14" s="36" t="s">
        <v>17</v>
      </c>
      <c r="BX14" s="36" t="s">
        <v>18</v>
      </c>
      <c r="BY14" s="36" t="s">
        <v>18</v>
      </c>
      <c r="BZ14" s="36" t="s">
        <v>19</v>
      </c>
      <c r="CA14" s="36" t="s">
        <v>19</v>
      </c>
      <c r="CB14" s="36" t="s">
        <v>20</v>
      </c>
      <c r="CC14" s="36" t="s">
        <v>20</v>
      </c>
      <c r="CD14" s="36" t="s">
        <v>21</v>
      </c>
      <c r="CE14" s="36" t="s">
        <v>21</v>
      </c>
      <c r="CF14" s="74" t="s">
        <v>22</v>
      </c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90"/>
    </row>
    <row r="15" spans="1:102" x14ac:dyDescent="0.25">
      <c r="A15" s="65"/>
      <c r="B15" s="66"/>
      <c r="C15" s="66"/>
      <c r="D15" s="66"/>
      <c r="E15" s="66"/>
      <c r="F15" s="66"/>
      <c r="G15" s="66"/>
      <c r="H15" s="66"/>
      <c r="I15" s="67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3"/>
      <c r="BI15" s="71"/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2" t="s">
        <v>23</v>
      </c>
      <c r="BU15" s="2" t="s">
        <v>129</v>
      </c>
      <c r="BV15" s="2" t="s">
        <v>23</v>
      </c>
      <c r="BW15" s="2" t="s">
        <v>129</v>
      </c>
      <c r="BX15" s="2" t="s">
        <v>23</v>
      </c>
      <c r="BY15" s="2" t="s">
        <v>129</v>
      </c>
      <c r="BZ15" s="2" t="s">
        <v>23</v>
      </c>
      <c r="CA15" s="2" t="s">
        <v>129</v>
      </c>
      <c r="CB15" s="2" t="s">
        <v>23</v>
      </c>
      <c r="CC15" s="2" t="s">
        <v>129</v>
      </c>
      <c r="CD15" s="2" t="s">
        <v>23</v>
      </c>
      <c r="CE15" s="2" t="s">
        <v>129</v>
      </c>
      <c r="CF15" s="91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92"/>
    </row>
    <row r="16" spans="1:102" x14ac:dyDescent="0.25">
      <c r="A16" s="39" t="s">
        <v>24</v>
      </c>
      <c r="B16" s="40"/>
      <c r="C16" s="40"/>
      <c r="D16" s="40"/>
      <c r="E16" s="40"/>
      <c r="F16" s="40"/>
      <c r="G16" s="40"/>
      <c r="H16" s="40"/>
      <c r="I16" s="41"/>
      <c r="J16" s="29"/>
      <c r="K16" s="42" t="s">
        <v>25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"/>
      <c r="BI16" s="43" t="s">
        <v>26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5"/>
      <c r="BT16" s="2" t="s">
        <v>26</v>
      </c>
      <c r="BU16" s="2" t="s">
        <v>26</v>
      </c>
      <c r="BV16" s="2" t="s">
        <v>26</v>
      </c>
      <c r="BW16" s="2" t="s">
        <v>26</v>
      </c>
      <c r="BX16" s="2" t="s">
        <v>26</v>
      </c>
      <c r="BY16" s="2" t="s">
        <v>26</v>
      </c>
      <c r="BZ16" s="2" t="s">
        <v>26</v>
      </c>
      <c r="CA16" s="2" t="s">
        <v>26</v>
      </c>
      <c r="CB16" s="2" t="s">
        <v>26</v>
      </c>
      <c r="CC16" s="2" t="s">
        <v>26</v>
      </c>
      <c r="CD16" s="2" t="s">
        <v>26</v>
      </c>
      <c r="CE16" s="2" t="s">
        <v>26</v>
      </c>
      <c r="CF16" s="81" t="s">
        <v>26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3"/>
    </row>
    <row r="17" spans="1:104" ht="15" customHeight="1" x14ac:dyDescent="0.25">
      <c r="A17" s="39" t="s">
        <v>27</v>
      </c>
      <c r="B17" s="40"/>
      <c r="C17" s="40"/>
      <c r="D17" s="40"/>
      <c r="E17" s="40"/>
      <c r="F17" s="40"/>
      <c r="G17" s="40"/>
      <c r="H17" s="40"/>
      <c r="I17" s="41"/>
      <c r="J17" s="29"/>
      <c r="K17" s="42" t="s">
        <v>28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"/>
      <c r="BI17" s="43" t="s">
        <v>29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3">
        <f t="shared" ref="BT17:CD17" si="0">BT18+BT35+BT42+BT43</f>
        <v>2405.1236879828707</v>
      </c>
      <c r="BU17" s="20">
        <f>BU18+BU35+BU42+BU43</f>
        <v>1754.2315591343843</v>
      </c>
      <c r="BV17" s="3">
        <f t="shared" si="0"/>
        <v>57057.782208198674</v>
      </c>
      <c r="BW17" s="20">
        <f t="shared" si="0"/>
        <v>40247.46709528791</v>
      </c>
      <c r="BX17" s="3">
        <f t="shared" si="0"/>
        <v>5571.833955680022</v>
      </c>
      <c r="BY17" s="20">
        <f t="shared" si="0"/>
        <v>3611.6055419988465</v>
      </c>
      <c r="BZ17" s="3">
        <f t="shared" si="0"/>
        <v>4071.9230420430722</v>
      </c>
      <c r="CA17" s="20">
        <f t="shared" si="0"/>
        <v>4525.4800884722126</v>
      </c>
      <c r="CB17" s="3">
        <f t="shared" si="0"/>
        <v>3002.0585878161651</v>
      </c>
      <c r="CC17" s="20">
        <f t="shared" si="0"/>
        <v>2168.5087569561415</v>
      </c>
      <c r="CD17" s="20">
        <f t="shared" si="0"/>
        <v>31751.741933935005</v>
      </c>
      <c r="CE17" s="20">
        <f t="shared" ref="CE17" si="1">CE18+CE35+CE42+CE43</f>
        <v>22285.348586305856</v>
      </c>
      <c r="CF17" s="79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80"/>
      <c r="CW17" s="34"/>
      <c r="CX17" s="34"/>
      <c r="CY17" s="35"/>
    </row>
    <row r="18" spans="1:104" x14ac:dyDescent="0.25">
      <c r="A18" s="39" t="s">
        <v>30</v>
      </c>
      <c r="B18" s="40"/>
      <c r="C18" s="40"/>
      <c r="D18" s="40"/>
      <c r="E18" s="40"/>
      <c r="F18" s="40"/>
      <c r="G18" s="40"/>
      <c r="H18" s="40"/>
      <c r="I18" s="41"/>
      <c r="J18" s="29"/>
      <c r="K18" s="42" t="s">
        <v>31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"/>
      <c r="BI18" s="43" t="s">
        <v>29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5"/>
      <c r="BT18" s="3">
        <f t="shared" ref="BT18:CD18" si="2">BT19+BT24+BT26+BT27</f>
        <v>2102.7203170353982</v>
      </c>
      <c r="BU18" s="20">
        <f>BU19+BU24+BU26+BU27</f>
        <v>1722.579656978008</v>
      </c>
      <c r="BV18" s="3">
        <f t="shared" si="2"/>
        <v>51308.346519461047</v>
      </c>
      <c r="BW18" s="20">
        <f t="shared" si="2"/>
        <v>39355.294935126374</v>
      </c>
      <c r="BX18" s="3">
        <f t="shared" si="2"/>
        <v>4630.6872322835006</v>
      </c>
      <c r="BY18" s="20">
        <f t="shared" si="2"/>
        <v>3566.2976687724017</v>
      </c>
      <c r="BZ18" s="3">
        <f t="shared" si="2"/>
        <v>3869.0568650143782</v>
      </c>
      <c r="CA18" s="20">
        <f t="shared" si="2"/>
        <v>4501.0767264968499</v>
      </c>
      <c r="CB18" s="3">
        <f t="shared" si="2"/>
        <v>2619.3981604732671</v>
      </c>
      <c r="CC18" s="20">
        <f t="shared" si="2"/>
        <v>2149.9327484100663</v>
      </c>
      <c r="CD18" s="20">
        <f t="shared" si="2"/>
        <v>28152.417822003223</v>
      </c>
      <c r="CE18" s="20">
        <f t="shared" ref="CE18" si="3">CE19+CE24+CE26+CE27</f>
        <v>21976.761808041927</v>
      </c>
      <c r="CF18" s="79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80"/>
      <c r="CW18" s="34"/>
      <c r="CX18" s="34"/>
      <c r="CY18" s="35"/>
    </row>
    <row r="19" spans="1:104" ht="43.5" customHeight="1" x14ac:dyDescent="0.25">
      <c r="A19" s="39" t="s">
        <v>32</v>
      </c>
      <c r="B19" s="40"/>
      <c r="C19" s="40"/>
      <c r="D19" s="40"/>
      <c r="E19" s="40"/>
      <c r="F19" s="40"/>
      <c r="G19" s="40"/>
      <c r="H19" s="40"/>
      <c r="I19" s="41"/>
      <c r="J19" s="29"/>
      <c r="K19" s="42" t="s">
        <v>33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"/>
      <c r="BI19" s="43" t="s">
        <v>29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5"/>
      <c r="BT19" s="3">
        <f t="shared" ref="BT19:CA19" si="4">BT20+BT21+BT22+BT23</f>
        <v>1006.4254313547708</v>
      </c>
      <c r="BU19" s="20">
        <f t="shared" si="4"/>
        <v>338.83384999999998</v>
      </c>
      <c r="BV19" s="3">
        <f t="shared" si="4"/>
        <v>32911.513410642729</v>
      </c>
      <c r="BW19" s="20">
        <f t="shared" si="4"/>
        <v>10986.751040000001</v>
      </c>
      <c r="BX19" s="3">
        <f t="shared" si="4"/>
        <v>2520.2157685445654</v>
      </c>
      <c r="BY19" s="20">
        <f t="shared" si="4"/>
        <v>92.203440000000001</v>
      </c>
      <c r="BZ19" s="3">
        <f t="shared" si="4"/>
        <v>3251.0977137334376</v>
      </c>
      <c r="CA19" s="20">
        <f t="shared" si="4"/>
        <v>3612.8479200000002</v>
      </c>
      <c r="CB19" s="3">
        <f>CB20+CB22</f>
        <v>1415.6009095116985</v>
      </c>
      <c r="CC19" s="20">
        <f>CC20+CC22</f>
        <v>1610.4405999999999</v>
      </c>
      <c r="CD19" s="20">
        <f>CD20+CD22</f>
        <v>17706.949549953497</v>
      </c>
      <c r="CE19" s="20">
        <f>CE20+CE22</f>
        <v>14316.825870000001</v>
      </c>
      <c r="CF19" s="79" t="s">
        <v>131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80"/>
      <c r="CW19" s="34"/>
      <c r="CX19" s="34"/>
      <c r="CY19" s="35"/>
    </row>
    <row r="20" spans="1:104" ht="25.5" customHeight="1" x14ac:dyDescent="0.25">
      <c r="A20" s="39" t="s">
        <v>34</v>
      </c>
      <c r="B20" s="40"/>
      <c r="C20" s="40"/>
      <c r="D20" s="40"/>
      <c r="E20" s="40"/>
      <c r="F20" s="40"/>
      <c r="G20" s="40"/>
      <c r="H20" s="40"/>
      <c r="I20" s="41"/>
      <c r="J20" s="29"/>
      <c r="K20" s="42" t="s">
        <v>35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"/>
      <c r="BI20" s="43" t="s">
        <v>29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5"/>
      <c r="BT20" s="3">
        <f>[1]Белояр!AO15</f>
        <v>9.8354449800000001</v>
      </c>
      <c r="BU20" s="20">
        <v>338.83384999999998</v>
      </c>
      <c r="BV20" s="3">
        <f>[1]Берез!AO15</f>
        <v>403.37717304</v>
      </c>
      <c r="BW20" s="20">
        <v>423.20889</v>
      </c>
      <c r="BX20" s="5">
        <f>[1]Кондин!AO15</f>
        <v>165.90694475999999</v>
      </c>
      <c r="BY20" s="20">
        <v>92.203440000000001</v>
      </c>
      <c r="BZ20" s="3">
        <f>[1]НВР!AO15</f>
        <v>21.665017979999998</v>
      </c>
      <c r="CA20" s="20">
        <v>2.86572</v>
      </c>
      <c r="CB20" s="3">
        <f>[1]Октяб!AO15</f>
        <v>35.398588920000002</v>
      </c>
      <c r="CC20" s="20">
        <v>2.1784400000000002</v>
      </c>
      <c r="CD20" s="20">
        <f>[1]ХМР!AO15</f>
        <v>251.58685206000001</v>
      </c>
      <c r="CE20" s="20">
        <v>28.162230000000001</v>
      </c>
      <c r="CF20" s="79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80"/>
      <c r="CW20" s="34"/>
      <c r="CX20" s="34"/>
      <c r="CY20" s="35"/>
    </row>
    <row r="21" spans="1:104" ht="14.25" customHeight="1" x14ac:dyDescent="0.25">
      <c r="A21" s="39" t="s">
        <v>36</v>
      </c>
      <c r="B21" s="40"/>
      <c r="C21" s="40"/>
      <c r="D21" s="40"/>
      <c r="E21" s="40"/>
      <c r="F21" s="40"/>
      <c r="G21" s="40"/>
      <c r="H21" s="40"/>
      <c r="I21" s="41"/>
      <c r="J21" s="29"/>
      <c r="K21" s="42" t="s">
        <v>37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"/>
      <c r="BI21" s="43" t="s">
        <v>29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5"/>
      <c r="BT21" s="6"/>
      <c r="BU21" s="21"/>
      <c r="BV21" s="6"/>
      <c r="BW21" s="22"/>
      <c r="BX21" s="7"/>
      <c r="BY21" s="22"/>
      <c r="BZ21" s="6"/>
      <c r="CA21" s="22"/>
      <c r="CB21" s="6"/>
      <c r="CC21" s="22"/>
      <c r="CD21" s="21"/>
      <c r="CE21" s="22"/>
      <c r="CF21" s="79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80"/>
      <c r="CW21" s="34"/>
      <c r="CX21" s="34"/>
      <c r="CY21" s="35"/>
    </row>
    <row r="22" spans="1:104" ht="27.75" customHeight="1" x14ac:dyDescent="0.25">
      <c r="A22" s="39" t="s">
        <v>38</v>
      </c>
      <c r="B22" s="40"/>
      <c r="C22" s="40"/>
      <c r="D22" s="40"/>
      <c r="E22" s="40"/>
      <c r="F22" s="40"/>
      <c r="G22" s="40"/>
      <c r="H22" s="40"/>
      <c r="I22" s="41"/>
      <c r="J22" s="29"/>
      <c r="K22" s="42" t="s">
        <v>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"/>
      <c r="BI22" s="43" t="s">
        <v>29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3">
        <f>[1]Белояр!AO14</f>
        <v>996.58998637477077</v>
      </c>
      <c r="BU22" s="20"/>
      <c r="BV22" s="3">
        <f>[1]Берез!AO14</f>
        <v>32508.136237602732</v>
      </c>
      <c r="BW22" s="20">
        <v>10563.542150000001</v>
      </c>
      <c r="BX22" s="5">
        <f>[1]Кондин!AO14</f>
        <v>2354.3088237845654</v>
      </c>
      <c r="BY22" s="20"/>
      <c r="BZ22" s="3">
        <f>[1]НВР!AO14</f>
        <v>3229.4326957534377</v>
      </c>
      <c r="CA22" s="20">
        <v>3609.9822000000004</v>
      </c>
      <c r="CB22" s="3">
        <f>[1]Октяб!AO14</f>
        <v>1380.2023205916985</v>
      </c>
      <c r="CC22" s="20">
        <v>1608.26216</v>
      </c>
      <c r="CD22" s="20">
        <f>[1]ХМР!AO14</f>
        <v>17455.362697893495</v>
      </c>
      <c r="CE22" s="20">
        <v>14288.663640000001</v>
      </c>
      <c r="CF22" s="79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80"/>
      <c r="CW22" s="34"/>
      <c r="CX22" s="34"/>
      <c r="CY22" s="35"/>
    </row>
    <row r="23" spans="1:104" ht="21.75" customHeight="1" x14ac:dyDescent="0.25">
      <c r="A23" s="39" t="s">
        <v>40</v>
      </c>
      <c r="B23" s="40"/>
      <c r="C23" s="40"/>
      <c r="D23" s="40"/>
      <c r="E23" s="40"/>
      <c r="F23" s="40"/>
      <c r="G23" s="40"/>
      <c r="H23" s="40"/>
      <c r="I23" s="41"/>
      <c r="J23" s="29"/>
      <c r="K23" s="42" t="s">
        <v>41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"/>
      <c r="BI23" s="43" t="s">
        <v>29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5"/>
      <c r="BT23" s="6"/>
      <c r="BU23" s="21"/>
      <c r="BV23" s="6"/>
      <c r="BW23" s="21"/>
      <c r="BX23" s="7"/>
      <c r="BY23" s="21"/>
      <c r="BZ23" s="6"/>
      <c r="CA23" s="21"/>
      <c r="CB23" s="6"/>
      <c r="CC23" s="21"/>
      <c r="CD23" s="21"/>
      <c r="CE23" s="21"/>
      <c r="CF23" s="79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80"/>
      <c r="CW23" s="34"/>
      <c r="CX23" s="34"/>
      <c r="CY23" s="35"/>
    </row>
    <row r="24" spans="1:104" ht="81.75" customHeight="1" x14ac:dyDescent="0.25">
      <c r="A24" s="39" t="s">
        <v>42</v>
      </c>
      <c r="B24" s="40"/>
      <c r="C24" s="40"/>
      <c r="D24" s="40"/>
      <c r="E24" s="40"/>
      <c r="F24" s="40"/>
      <c r="G24" s="40"/>
      <c r="H24" s="40"/>
      <c r="I24" s="41"/>
      <c r="J24" s="29"/>
      <c r="K24" s="42" t="s">
        <v>43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"/>
      <c r="BI24" s="43" t="s">
        <v>29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3">
        <f>[1]Белояр!AO8+[1]Белояр!AO10</f>
        <v>307.65882984062728</v>
      </c>
      <c r="BU24" s="20">
        <f>449.89606+130.96916</f>
        <v>580.86521999999991</v>
      </c>
      <c r="BV24" s="3">
        <f>[1]Берез!AO8+[1]Берез!AO10</f>
        <v>7999.1295758563083</v>
      </c>
      <c r="BW24" s="20">
        <f>11568.55886+3444.08905</f>
        <v>15012.64791</v>
      </c>
      <c r="BX24" s="5">
        <f>[1]Кондин!AO8+[1]Кондин!AO10</f>
        <v>461.4882447609408</v>
      </c>
      <c r="BY24" s="20">
        <f>493.57501+144.48011</f>
        <v>638.05511999999999</v>
      </c>
      <c r="BZ24" s="3">
        <f>[1]НВР!AO8+[1]НВР!AO10</f>
        <v>461.4882447609408</v>
      </c>
      <c r="CA24" s="20">
        <f>170.73282+50.43159</f>
        <v>221.16441</v>
      </c>
      <c r="CB24" s="3">
        <f>[1]Октяб!AO8+[1]Октяб!AO10</f>
        <v>769.14707460156808</v>
      </c>
      <c r="CC24" s="20">
        <f>129.7924+38.33836</f>
        <v>168.13075999999998</v>
      </c>
      <c r="CD24" s="20">
        <f>[1]ХМР!AO8+[1]ХМР!AO10</f>
        <v>4768.7118625297217</v>
      </c>
      <c r="CE24" s="20">
        <f>1603.59365+473.67207</f>
        <v>2077.2657199999999</v>
      </c>
      <c r="CF24" s="79" t="s">
        <v>132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80"/>
      <c r="CW24" s="34"/>
      <c r="CX24" s="34"/>
      <c r="CY24" s="35"/>
    </row>
    <row r="25" spans="1:104" x14ac:dyDescent="0.2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9"/>
      <c r="K25" s="42" t="s">
        <v>41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"/>
      <c r="BI25" s="43" t="s">
        <v>29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5"/>
      <c r="BT25" s="6"/>
      <c r="BU25" s="21"/>
      <c r="BV25" s="6"/>
      <c r="BW25" s="21"/>
      <c r="BX25" s="7"/>
      <c r="BY25" s="21"/>
      <c r="BZ25" s="6"/>
      <c r="CA25" s="21"/>
      <c r="CB25" s="6"/>
      <c r="CC25" s="21"/>
      <c r="CD25" s="21"/>
      <c r="CE25" s="21"/>
      <c r="CF25" s="79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80"/>
      <c r="CW25" s="34"/>
      <c r="CX25" s="34"/>
      <c r="CY25" s="35"/>
    </row>
    <row r="26" spans="1:104" x14ac:dyDescent="0.25">
      <c r="A26" s="39" t="s">
        <v>45</v>
      </c>
      <c r="B26" s="40"/>
      <c r="C26" s="40"/>
      <c r="D26" s="40"/>
      <c r="E26" s="40"/>
      <c r="F26" s="40"/>
      <c r="G26" s="40"/>
      <c r="H26" s="40"/>
      <c r="I26" s="41"/>
      <c r="J26" s="29"/>
      <c r="K26" s="42" t="s">
        <v>46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"/>
      <c r="BI26" s="43" t="s">
        <v>29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3">
        <f>[1]Белояр!AO12</f>
        <v>427.39992999999998</v>
      </c>
      <c r="BU26" s="20">
        <v>462.81961000000001</v>
      </c>
      <c r="BV26" s="3">
        <f>[1]Берез!AO12</f>
        <v>7146.7608195220055</v>
      </c>
      <c r="BW26" s="20">
        <v>5341.54997</v>
      </c>
      <c r="BX26" s="5">
        <f>[1]Кондин!AO12</f>
        <v>453.49494047799408</v>
      </c>
      <c r="BY26" s="20">
        <v>2064.9448299999999</v>
      </c>
      <c r="BZ26" s="3">
        <f>[1]НВР!AO12</f>
        <v>60.346769999999999</v>
      </c>
      <c r="CA26" s="20">
        <v>51.797830000000005</v>
      </c>
      <c r="CB26" s="3">
        <f>[1]Октяб!AO12</f>
        <v>12.80846</v>
      </c>
      <c r="CC26" s="20">
        <v>62.865540000000003</v>
      </c>
      <c r="CD26" s="20">
        <f>[1]ХМР!AO12</f>
        <v>3898.3009000000002</v>
      </c>
      <c r="CE26" s="20">
        <v>3542.7162199999998</v>
      </c>
      <c r="CF26" s="79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80"/>
      <c r="CW26" s="34"/>
      <c r="CX26" s="34"/>
      <c r="CY26" s="35"/>
      <c r="CZ26" s="35"/>
    </row>
    <row r="27" spans="1:104" ht="24" customHeight="1" x14ac:dyDescent="0.25">
      <c r="A27" s="39" t="s">
        <v>47</v>
      </c>
      <c r="B27" s="40"/>
      <c r="C27" s="40"/>
      <c r="D27" s="40"/>
      <c r="E27" s="40"/>
      <c r="F27" s="40"/>
      <c r="G27" s="40"/>
      <c r="H27" s="40"/>
      <c r="I27" s="41"/>
      <c r="J27" s="29"/>
      <c r="K27" s="42" t="s">
        <v>48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"/>
      <c r="BI27" s="43" t="s">
        <v>29</v>
      </c>
      <c r="BJ27" s="44"/>
      <c r="BK27" s="44"/>
      <c r="BL27" s="44"/>
      <c r="BM27" s="44"/>
      <c r="BN27" s="44"/>
      <c r="BO27" s="44"/>
      <c r="BP27" s="44"/>
      <c r="BQ27" s="44"/>
      <c r="BR27" s="44"/>
      <c r="BS27" s="45"/>
      <c r="BT27" s="3">
        <f t="shared" ref="BT27:CC27" si="5">BT28+BT29+BT32</f>
        <v>361.23612584</v>
      </c>
      <c r="BU27" s="20">
        <f t="shared" si="5"/>
        <v>340.06097697800811</v>
      </c>
      <c r="BV27" s="3">
        <f t="shared" si="5"/>
        <v>3250.9427134400003</v>
      </c>
      <c r="BW27" s="20">
        <f t="shared" si="5"/>
        <v>8014.3460151263716</v>
      </c>
      <c r="BX27" s="5">
        <f t="shared" si="5"/>
        <v>1195.4882785</v>
      </c>
      <c r="BY27" s="20">
        <f t="shared" si="5"/>
        <v>771.09427877240205</v>
      </c>
      <c r="BZ27" s="3">
        <f t="shared" si="5"/>
        <v>96.124136520000008</v>
      </c>
      <c r="CA27" s="20">
        <f t="shared" si="5"/>
        <v>615.26656649684969</v>
      </c>
      <c r="CB27" s="3">
        <f t="shared" si="5"/>
        <v>421.84171636000002</v>
      </c>
      <c r="CC27" s="20">
        <f t="shared" si="5"/>
        <v>308.49584841006629</v>
      </c>
      <c r="CD27" s="20">
        <f>CD28+CD29+CD30+CD31+CD32</f>
        <v>1778.4555095200001</v>
      </c>
      <c r="CE27" s="20">
        <f>CE28+CE29+CE30+CE31+CE32</f>
        <v>2039.9539980419277</v>
      </c>
      <c r="CF27" s="79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80"/>
      <c r="CW27" s="34"/>
      <c r="CX27" s="34"/>
      <c r="CY27" s="35"/>
      <c r="CZ27" s="35"/>
    </row>
    <row r="28" spans="1:104" ht="30.75" customHeight="1" x14ac:dyDescent="0.25">
      <c r="A28" s="39" t="s">
        <v>49</v>
      </c>
      <c r="B28" s="40"/>
      <c r="C28" s="40"/>
      <c r="D28" s="40"/>
      <c r="E28" s="40"/>
      <c r="F28" s="40"/>
      <c r="G28" s="40"/>
      <c r="H28" s="40"/>
      <c r="I28" s="41"/>
      <c r="J28" s="29"/>
      <c r="K28" s="42" t="s">
        <v>50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"/>
      <c r="BI28" s="43" t="s">
        <v>29</v>
      </c>
      <c r="BJ28" s="44"/>
      <c r="BK28" s="44"/>
      <c r="BL28" s="44"/>
      <c r="BM28" s="44"/>
      <c r="BN28" s="44"/>
      <c r="BO28" s="44"/>
      <c r="BP28" s="44"/>
      <c r="BQ28" s="44"/>
      <c r="BR28" s="44"/>
      <c r="BS28" s="45"/>
      <c r="BT28" s="3">
        <f>[1]Белояр!AO28</f>
        <v>288.096</v>
      </c>
      <c r="BU28" s="20">
        <v>244.8999</v>
      </c>
      <c r="BV28" s="3">
        <f>[1]Берез!AO29</f>
        <v>1602.798288</v>
      </c>
      <c r="BW28" s="20">
        <v>3378.6753100000001</v>
      </c>
      <c r="BX28" s="5">
        <f>[1]Кондин!AO28</f>
        <v>213.97209600000002</v>
      </c>
      <c r="BY28" s="20">
        <v>67.654319999999998</v>
      </c>
      <c r="BZ28" s="6"/>
      <c r="CA28" s="21">
        <v>532.71641999999997</v>
      </c>
      <c r="CB28" s="3">
        <f>[1]Октяб!AO28</f>
        <v>263.16374400000001</v>
      </c>
      <c r="CC28" s="20">
        <v>212.28720000000001</v>
      </c>
      <c r="CD28" s="20">
        <f>[1]ХМР!AO29</f>
        <v>784.1974702</v>
      </c>
      <c r="CE28" s="20">
        <v>771.34391999999991</v>
      </c>
      <c r="CF28" s="79" t="s">
        <v>133</v>
      </c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80"/>
      <c r="CW28" s="34"/>
      <c r="CX28" s="34"/>
      <c r="CY28" s="35"/>
      <c r="CZ28" s="35"/>
    </row>
    <row r="29" spans="1:104" ht="30.75" customHeight="1" x14ac:dyDescent="0.25">
      <c r="A29" s="39" t="s">
        <v>51</v>
      </c>
      <c r="B29" s="40"/>
      <c r="C29" s="40"/>
      <c r="D29" s="40"/>
      <c r="E29" s="40"/>
      <c r="F29" s="40"/>
      <c r="G29" s="40"/>
      <c r="H29" s="40"/>
      <c r="I29" s="41"/>
      <c r="J29" s="29"/>
      <c r="K29" s="42" t="s">
        <v>52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"/>
      <c r="BI29" s="43" t="s">
        <v>29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5"/>
      <c r="BT29" s="3">
        <f>[1]Белояр!AO24</f>
        <v>0.13300000000000001</v>
      </c>
      <c r="BU29" s="20">
        <v>10.39544502225851</v>
      </c>
      <c r="BV29" s="3">
        <f>[1]Берез!AO25</f>
        <v>2.516</v>
      </c>
      <c r="BW29" s="20">
        <v>537.36794304963132</v>
      </c>
      <c r="BX29" s="5">
        <f>[1]Кондин!AO24</f>
        <v>0.13100000000000001</v>
      </c>
      <c r="BY29" s="20">
        <v>209.19669044347896</v>
      </c>
      <c r="BZ29" s="3">
        <f>[1]НВР!AO24</f>
        <v>2.5000000000000001E-2</v>
      </c>
      <c r="CA29" s="20">
        <v>5.4456593708661627</v>
      </c>
      <c r="CB29" s="3">
        <f>[1]Октяб!AO24</f>
        <v>2.4E-2</v>
      </c>
      <c r="CC29" s="20">
        <v>7.3524700700133243</v>
      </c>
      <c r="CD29" s="20">
        <f>[1]ХМР!AO25</f>
        <v>1.399</v>
      </c>
      <c r="CE29" s="20">
        <v>356.64297154158987</v>
      </c>
      <c r="CF29" s="79" t="s">
        <v>134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80"/>
      <c r="CW29" s="34"/>
      <c r="CX29" s="34"/>
      <c r="CY29" s="35"/>
      <c r="CZ29" s="35"/>
    </row>
    <row r="30" spans="1:104" ht="26.25" customHeight="1" x14ac:dyDescent="0.25">
      <c r="A30" s="39" t="s">
        <v>53</v>
      </c>
      <c r="B30" s="40"/>
      <c r="C30" s="40"/>
      <c r="D30" s="40"/>
      <c r="E30" s="40"/>
      <c r="F30" s="40"/>
      <c r="G30" s="40"/>
      <c r="H30" s="40"/>
      <c r="I30" s="41"/>
      <c r="J30" s="29"/>
      <c r="K30" s="42" t="s">
        <v>54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"/>
      <c r="BI30" s="43" t="s">
        <v>29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5"/>
      <c r="BT30" s="6"/>
      <c r="BU30" s="21"/>
      <c r="BV30" s="6"/>
      <c r="BW30" s="21"/>
      <c r="BX30" s="7"/>
      <c r="BY30" s="21"/>
      <c r="BZ30" s="6"/>
      <c r="CA30" s="21"/>
      <c r="CB30" s="6"/>
      <c r="CC30" s="21"/>
      <c r="CD30" s="21"/>
      <c r="CE30" s="21"/>
      <c r="CF30" s="79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80"/>
      <c r="CW30" s="34"/>
      <c r="CX30" s="34"/>
      <c r="CY30" s="35"/>
      <c r="CZ30" s="35"/>
    </row>
    <row r="31" spans="1:104" ht="27" customHeight="1" x14ac:dyDescent="0.25">
      <c r="A31" s="39" t="s">
        <v>55</v>
      </c>
      <c r="B31" s="40"/>
      <c r="C31" s="40"/>
      <c r="D31" s="40"/>
      <c r="E31" s="40"/>
      <c r="F31" s="40"/>
      <c r="G31" s="40"/>
      <c r="H31" s="40"/>
      <c r="I31" s="41"/>
      <c r="J31" s="29"/>
      <c r="K31" s="42" t="s">
        <v>56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"/>
      <c r="BI31" s="43" t="s">
        <v>29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6"/>
      <c r="BU31" s="21"/>
      <c r="BV31" s="6"/>
      <c r="BW31" s="21"/>
      <c r="BX31" s="7"/>
      <c r="BY31" s="21"/>
      <c r="BZ31" s="6"/>
      <c r="CA31" s="21"/>
      <c r="CB31" s="6"/>
      <c r="CC31" s="21"/>
      <c r="CD31" s="21"/>
      <c r="CE31" s="21"/>
      <c r="CF31" s="79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80"/>
      <c r="CW31" s="34"/>
      <c r="CX31" s="34"/>
      <c r="CY31" s="35"/>
      <c r="CZ31" s="35"/>
    </row>
    <row r="32" spans="1:104" x14ac:dyDescent="0.25">
      <c r="A32" s="39" t="s">
        <v>57</v>
      </c>
      <c r="B32" s="40"/>
      <c r="C32" s="40"/>
      <c r="D32" s="40"/>
      <c r="E32" s="40"/>
      <c r="F32" s="40"/>
      <c r="G32" s="40"/>
      <c r="H32" s="40"/>
      <c r="I32" s="41"/>
      <c r="J32" s="29"/>
      <c r="K32" s="42" t="s">
        <v>58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"/>
      <c r="BI32" s="43" t="s">
        <v>29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5"/>
      <c r="BT32" s="5">
        <f t="shared" ref="BT32:CD32" si="6">BT33+BT34</f>
        <v>73.00712584</v>
      </c>
      <c r="BU32" s="20">
        <f t="shared" si="6"/>
        <v>84.765631955749583</v>
      </c>
      <c r="BV32" s="5">
        <f t="shared" si="6"/>
        <v>1645.6284254400002</v>
      </c>
      <c r="BW32" s="20">
        <f t="shared" si="6"/>
        <v>4098.3027620767407</v>
      </c>
      <c r="BX32" s="5">
        <f t="shared" si="6"/>
        <v>981.38518250000004</v>
      </c>
      <c r="BY32" s="20">
        <f t="shared" si="6"/>
        <v>494.24326832892302</v>
      </c>
      <c r="BZ32" s="3">
        <f t="shared" si="6"/>
        <v>96.099136520000002</v>
      </c>
      <c r="CA32" s="20">
        <f t="shared" si="6"/>
        <v>77.104487125983667</v>
      </c>
      <c r="CB32" s="3">
        <f t="shared" si="6"/>
        <v>158.65397236000001</v>
      </c>
      <c r="CC32" s="20">
        <f t="shared" si="6"/>
        <v>88.856178340052963</v>
      </c>
      <c r="CD32" s="20">
        <f t="shared" si="6"/>
        <v>992.85903932000008</v>
      </c>
      <c r="CE32" s="20">
        <f t="shared" ref="CE32" si="7">CE33+CE34</f>
        <v>911.96710650033788</v>
      </c>
      <c r="CF32" s="79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80"/>
      <c r="CW32" s="34"/>
      <c r="CX32" s="34"/>
      <c r="CY32" s="35"/>
      <c r="CZ32" s="35"/>
    </row>
    <row r="33" spans="1:104" x14ac:dyDescent="0.25">
      <c r="A33" s="39"/>
      <c r="B33" s="40"/>
      <c r="C33" s="40"/>
      <c r="D33" s="40"/>
      <c r="E33" s="40"/>
      <c r="F33" s="40"/>
      <c r="G33" s="40"/>
      <c r="H33" s="40"/>
      <c r="I33" s="41"/>
      <c r="J33" s="29"/>
      <c r="K33" s="60" t="s">
        <v>59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4"/>
      <c r="BI33" s="29"/>
      <c r="BJ33" s="30"/>
      <c r="BK33" s="30"/>
      <c r="BL33" s="30"/>
      <c r="BM33" s="30"/>
      <c r="BN33" s="30"/>
      <c r="BO33" s="30"/>
      <c r="BP33" s="30"/>
      <c r="BQ33" s="30"/>
      <c r="BR33" s="30"/>
      <c r="BS33" s="31"/>
      <c r="BT33" s="3">
        <f>[1]Белояр!AO16</f>
        <v>10.09633</v>
      </c>
      <c r="BU33" s="20">
        <v>1.63724</v>
      </c>
      <c r="BV33" s="3">
        <f>[1]Берез!AO16</f>
        <v>214.31769</v>
      </c>
      <c r="BW33" s="20">
        <v>47.560269999999996</v>
      </c>
      <c r="BX33" s="5">
        <f>[1]Кондин!AO16</f>
        <v>247.67</v>
      </c>
      <c r="BY33" s="20">
        <v>235.90264000000002</v>
      </c>
      <c r="BZ33" s="3">
        <f>[1]НВР!AO16</f>
        <v>1.4400200000000001</v>
      </c>
      <c r="CA33" s="20">
        <v>0.69576000000000005</v>
      </c>
      <c r="CB33" s="3">
        <f>[1]Октяб!AO16</f>
        <v>1.08406</v>
      </c>
      <c r="CC33" s="20">
        <v>0.5289299999999999</v>
      </c>
      <c r="CD33" s="20">
        <f>[1]ХМР!AO16</f>
        <v>16.277090000000001</v>
      </c>
      <c r="CE33" s="20">
        <v>6.5347600000000003</v>
      </c>
      <c r="CF33" s="81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3"/>
      <c r="CW33" s="34"/>
      <c r="CX33" s="34"/>
      <c r="CY33" s="35"/>
      <c r="CZ33" s="35"/>
    </row>
    <row r="34" spans="1:104" ht="27" customHeight="1" x14ac:dyDescent="0.25">
      <c r="A34" s="39"/>
      <c r="B34" s="40"/>
      <c r="C34" s="40"/>
      <c r="D34" s="40"/>
      <c r="E34" s="40"/>
      <c r="F34" s="40"/>
      <c r="G34" s="40"/>
      <c r="H34" s="40"/>
      <c r="I34" s="41"/>
      <c r="J34" s="29"/>
      <c r="K34" s="60" t="s">
        <v>60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4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3">
        <f>[1]Белояр!AO29</f>
        <v>62.910795840000006</v>
      </c>
      <c r="BU34" s="20">
        <v>83.128391955749578</v>
      </c>
      <c r="BV34" s="3">
        <f>[1]Берез!AO30</f>
        <v>1431.3107354400001</v>
      </c>
      <c r="BW34" s="20">
        <v>4050.7424920767407</v>
      </c>
      <c r="BX34" s="5">
        <f>[1]Кондин!AO29</f>
        <v>733.71518250000008</v>
      </c>
      <c r="BY34" s="20">
        <v>258.340628328923</v>
      </c>
      <c r="BZ34" s="3">
        <f>[1]НВР!AO29</f>
        <v>94.659116519999998</v>
      </c>
      <c r="CA34" s="20">
        <v>76.40872712598366</v>
      </c>
      <c r="CB34" s="3">
        <f>[1]Октяб!AO29</f>
        <v>157.56991236000002</v>
      </c>
      <c r="CC34" s="20">
        <v>88.327248340052961</v>
      </c>
      <c r="CD34" s="20">
        <f>[1]ХМР!AO30</f>
        <v>976.58194932000004</v>
      </c>
      <c r="CE34" s="20">
        <v>905.43234650033787</v>
      </c>
      <c r="CF34" s="79" t="s">
        <v>130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80"/>
      <c r="CW34" s="34"/>
      <c r="CX34" s="34"/>
      <c r="CY34" s="35"/>
      <c r="CZ34" s="35"/>
    </row>
    <row r="35" spans="1:104" x14ac:dyDescent="0.25">
      <c r="A35" s="39" t="s">
        <v>61</v>
      </c>
      <c r="B35" s="40"/>
      <c r="C35" s="40"/>
      <c r="D35" s="40"/>
      <c r="E35" s="40"/>
      <c r="F35" s="40"/>
      <c r="G35" s="40"/>
      <c r="H35" s="40"/>
      <c r="I35" s="41"/>
      <c r="J35" s="29"/>
      <c r="K35" s="42" t="s">
        <v>62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"/>
      <c r="BI35" s="43" t="s">
        <v>29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3">
        <f>[1]Белояр!AO39</f>
        <v>302.40337094747235</v>
      </c>
      <c r="BU35" s="20">
        <v>31.651902156376327</v>
      </c>
      <c r="BV35" s="3">
        <f>[1]Берез!AO40</f>
        <v>6819.9321307376304</v>
      </c>
      <c r="BW35" s="20">
        <v>892.17216016153748</v>
      </c>
      <c r="BX35" s="5">
        <f>[1]Кондин!AO51</f>
        <v>909.29672339652052</v>
      </c>
      <c r="BY35" s="20">
        <v>45.307873226444734</v>
      </c>
      <c r="BZ35" s="3">
        <f>[1]НВР!AO39</f>
        <v>202.86617702869401</v>
      </c>
      <c r="CA35" s="20">
        <v>24.403361975363133</v>
      </c>
      <c r="CB35" s="3">
        <f>[1]Октяб!AO39</f>
        <v>350.81042734289792</v>
      </c>
      <c r="CC35" s="20">
        <v>18.576008546074988</v>
      </c>
      <c r="CD35" s="20">
        <f>[1]ХМР!AO40</f>
        <v>3867.9176699317845</v>
      </c>
      <c r="CE35" s="20">
        <v>308.5867782639279</v>
      </c>
      <c r="CF35" s="79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80"/>
      <c r="CW35" s="34"/>
      <c r="CX35" s="34"/>
      <c r="CY35" s="35"/>
      <c r="CZ35" s="35"/>
    </row>
    <row r="36" spans="1:104" x14ac:dyDescent="0.25">
      <c r="A36" s="39" t="s">
        <v>63</v>
      </c>
      <c r="B36" s="40"/>
      <c r="C36" s="40"/>
      <c r="D36" s="40"/>
      <c r="E36" s="40"/>
      <c r="F36" s="40"/>
      <c r="G36" s="40"/>
      <c r="H36" s="40"/>
      <c r="I36" s="41"/>
      <c r="J36" s="29"/>
      <c r="K36" s="42" t="s">
        <v>64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"/>
      <c r="BI36" s="43" t="s">
        <v>29</v>
      </c>
      <c r="BJ36" s="44"/>
      <c r="BK36" s="44"/>
      <c r="BL36" s="44"/>
      <c r="BM36" s="44"/>
      <c r="BN36" s="44"/>
      <c r="BO36" s="44"/>
      <c r="BP36" s="44"/>
      <c r="BQ36" s="44"/>
      <c r="BR36" s="44"/>
      <c r="BS36" s="45"/>
      <c r="BT36" s="8">
        <f t="shared" ref="BT36:CD36" si="8">BT35*20/100</f>
        <v>60.480674189494472</v>
      </c>
      <c r="BU36" s="22">
        <f>BU35*20/100</f>
        <v>6.3303804312752652</v>
      </c>
      <c r="BV36" s="8">
        <f t="shared" si="8"/>
        <v>1363.9864261475261</v>
      </c>
      <c r="BW36" s="22">
        <f t="shared" si="8"/>
        <v>178.43443203230748</v>
      </c>
      <c r="BX36" s="9">
        <f t="shared" si="8"/>
        <v>181.85934467930412</v>
      </c>
      <c r="BY36" s="22">
        <f t="shared" si="8"/>
        <v>9.0615746452889478</v>
      </c>
      <c r="BZ36" s="8">
        <f t="shared" si="8"/>
        <v>40.573235405738799</v>
      </c>
      <c r="CA36" s="22">
        <f t="shared" si="8"/>
        <v>4.8806723950726267</v>
      </c>
      <c r="CB36" s="8">
        <f t="shared" si="8"/>
        <v>70.16208546857959</v>
      </c>
      <c r="CC36" s="22">
        <f t="shared" si="8"/>
        <v>3.7152017092149974</v>
      </c>
      <c r="CD36" s="22">
        <f t="shared" si="8"/>
        <v>773.58353398635688</v>
      </c>
      <c r="CE36" s="22">
        <f t="shared" ref="CE36" si="9">CE35*20/100</f>
        <v>61.717355652785585</v>
      </c>
      <c r="CF36" s="79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80"/>
      <c r="CW36" s="34"/>
      <c r="CX36" s="34"/>
      <c r="CY36" s="35"/>
      <c r="CZ36" s="35"/>
    </row>
    <row r="37" spans="1:104" x14ac:dyDescent="0.25">
      <c r="A37" s="39" t="s">
        <v>65</v>
      </c>
      <c r="B37" s="40"/>
      <c r="C37" s="40"/>
      <c r="D37" s="40"/>
      <c r="E37" s="40"/>
      <c r="F37" s="40"/>
      <c r="G37" s="40"/>
      <c r="H37" s="40"/>
      <c r="I37" s="41"/>
      <c r="J37" s="29"/>
      <c r="K37" s="42" t="s">
        <v>66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"/>
      <c r="BI37" s="43" t="s">
        <v>29</v>
      </c>
      <c r="BJ37" s="44"/>
      <c r="BK37" s="44"/>
      <c r="BL37" s="44"/>
      <c r="BM37" s="44"/>
      <c r="BN37" s="44"/>
      <c r="BO37" s="44"/>
      <c r="BP37" s="44"/>
      <c r="BQ37" s="44"/>
      <c r="BR37" s="44"/>
      <c r="BS37" s="45"/>
      <c r="BT37" s="3">
        <f t="shared" ref="BT37:CD37" si="10">BT35-BT36</f>
        <v>241.92269675797789</v>
      </c>
      <c r="BU37" s="20">
        <f>BU35-BU36</f>
        <v>25.321521725101061</v>
      </c>
      <c r="BV37" s="3">
        <f t="shared" si="10"/>
        <v>5455.9457045901045</v>
      </c>
      <c r="BW37" s="20">
        <f t="shared" si="10"/>
        <v>713.73772812922994</v>
      </c>
      <c r="BX37" s="5">
        <f t="shared" si="10"/>
        <v>727.43737871721646</v>
      </c>
      <c r="BY37" s="20">
        <f t="shared" si="10"/>
        <v>36.246298581155784</v>
      </c>
      <c r="BZ37" s="3">
        <f t="shared" si="10"/>
        <v>162.2929416229552</v>
      </c>
      <c r="CA37" s="20">
        <f t="shared" si="10"/>
        <v>19.522689580290507</v>
      </c>
      <c r="CB37" s="3">
        <f t="shared" si="10"/>
        <v>280.64834187431836</v>
      </c>
      <c r="CC37" s="20">
        <f t="shared" si="10"/>
        <v>14.860806836859989</v>
      </c>
      <c r="CD37" s="20">
        <f t="shared" si="10"/>
        <v>3094.3341359454275</v>
      </c>
      <c r="CE37" s="20">
        <f t="shared" ref="CE37" si="11">CE35-CE36</f>
        <v>246.86942261114231</v>
      </c>
      <c r="CF37" s="79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80"/>
      <c r="CW37" s="34"/>
      <c r="CX37" s="34"/>
      <c r="CY37" s="35"/>
      <c r="CZ37" s="35"/>
    </row>
    <row r="38" spans="1:104" ht="26.25" customHeight="1" x14ac:dyDescent="0.25">
      <c r="A38" s="39" t="s">
        <v>67</v>
      </c>
      <c r="B38" s="40"/>
      <c r="C38" s="40"/>
      <c r="D38" s="40"/>
      <c r="E38" s="40"/>
      <c r="F38" s="40"/>
      <c r="G38" s="40"/>
      <c r="H38" s="40"/>
      <c r="I38" s="41"/>
      <c r="J38" s="29"/>
      <c r="K38" s="42" t="s">
        <v>68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"/>
      <c r="BI38" s="43" t="s">
        <v>29</v>
      </c>
      <c r="BJ38" s="44"/>
      <c r="BK38" s="44"/>
      <c r="BL38" s="44"/>
      <c r="BM38" s="44"/>
      <c r="BN38" s="44"/>
      <c r="BO38" s="44"/>
      <c r="BP38" s="44"/>
      <c r="BQ38" s="44"/>
      <c r="BR38" s="44"/>
      <c r="BS38" s="45"/>
      <c r="BT38" s="3">
        <f>[1]Белояр!AO40</f>
        <v>181.45599999999982</v>
      </c>
      <c r="BU38" s="95"/>
      <c r="BV38" s="3">
        <f>[1]Берез!AO41</f>
        <v>4754.5839999999998</v>
      </c>
      <c r="BW38" s="95"/>
      <c r="BX38" s="5">
        <f>[1]Кондин!AO52</f>
        <v>459.24799999999999</v>
      </c>
      <c r="BY38" s="95"/>
      <c r="BZ38" s="3">
        <f>[1]НВР!AO40</f>
        <v>108.83</v>
      </c>
      <c r="CA38" s="95"/>
      <c r="CB38" s="3">
        <f>[1]Октяб!AO40</f>
        <v>234.75999999999993</v>
      </c>
      <c r="CC38" s="95"/>
      <c r="CD38" s="20">
        <f>[1]ХМР!AO41</f>
        <v>2654.3599999999997</v>
      </c>
      <c r="CE38" s="95">
        <f>3.98248523*1000</f>
        <v>3982.4852299999998</v>
      </c>
      <c r="CF38" s="79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80"/>
      <c r="CW38" s="34"/>
      <c r="CX38" s="34"/>
      <c r="CY38" s="35"/>
      <c r="CZ38" s="35"/>
    </row>
    <row r="39" spans="1:104" ht="24.75" customHeight="1" x14ac:dyDescent="0.25">
      <c r="A39" s="39" t="s">
        <v>69</v>
      </c>
      <c r="B39" s="40"/>
      <c r="C39" s="40"/>
      <c r="D39" s="40"/>
      <c r="E39" s="40"/>
      <c r="F39" s="40"/>
      <c r="G39" s="40"/>
      <c r="H39" s="40"/>
      <c r="I39" s="41"/>
      <c r="J39" s="29"/>
      <c r="K39" s="42" t="s">
        <v>70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"/>
      <c r="BI39" s="43" t="s">
        <v>29</v>
      </c>
      <c r="BJ39" s="44"/>
      <c r="BK39" s="44"/>
      <c r="BL39" s="44"/>
      <c r="BM39" s="44"/>
      <c r="BN39" s="44"/>
      <c r="BO39" s="44"/>
      <c r="BP39" s="44"/>
      <c r="BQ39" s="44"/>
      <c r="BR39" s="44"/>
      <c r="BS39" s="45"/>
      <c r="BT39" s="6"/>
      <c r="BU39" s="21"/>
      <c r="BV39" s="6"/>
      <c r="BW39" s="21"/>
      <c r="BX39" s="7"/>
      <c r="BY39" s="21"/>
      <c r="BZ39" s="6"/>
      <c r="CA39" s="21"/>
      <c r="CB39" s="6"/>
      <c r="CC39" s="21"/>
      <c r="CD39" s="21"/>
      <c r="CE39" s="21"/>
      <c r="CF39" s="79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80"/>
      <c r="CW39" s="34"/>
      <c r="CX39" s="34"/>
      <c r="CY39" s="35"/>
      <c r="CZ39" s="35"/>
    </row>
    <row r="40" spans="1:104" x14ac:dyDescent="0.25">
      <c r="A40" s="39" t="s">
        <v>71</v>
      </c>
      <c r="B40" s="40"/>
      <c r="C40" s="40"/>
      <c r="D40" s="40"/>
      <c r="E40" s="40"/>
      <c r="F40" s="40"/>
      <c r="G40" s="40"/>
      <c r="H40" s="40"/>
      <c r="I40" s="41"/>
      <c r="J40" s="29"/>
      <c r="K40" s="42" t="s">
        <v>72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"/>
      <c r="BI40" s="43" t="s">
        <v>29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5"/>
      <c r="BT40" s="6"/>
      <c r="BU40" s="21"/>
      <c r="BV40" s="6"/>
      <c r="BW40" s="21"/>
      <c r="BX40" s="7"/>
      <c r="BY40" s="21"/>
      <c r="BZ40" s="6"/>
      <c r="CA40" s="21"/>
      <c r="CB40" s="6"/>
      <c r="CC40" s="21"/>
      <c r="CD40" s="21"/>
      <c r="CE40" s="21"/>
      <c r="CF40" s="79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80"/>
      <c r="CW40" s="34"/>
      <c r="CX40" s="34"/>
      <c r="CY40" s="35"/>
      <c r="CZ40" s="35"/>
    </row>
    <row r="41" spans="1:104" ht="24.75" customHeight="1" x14ac:dyDescent="0.25">
      <c r="A41" s="39" t="s">
        <v>73</v>
      </c>
      <c r="B41" s="40"/>
      <c r="C41" s="40"/>
      <c r="D41" s="40"/>
      <c r="E41" s="40"/>
      <c r="F41" s="40"/>
      <c r="G41" s="40"/>
      <c r="H41" s="40"/>
      <c r="I41" s="41"/>
      <c r="J41" s="29"/>
      <c r="K41" s="42" t="s">
        <v>74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"/>
      <c r="BI41" s="43" t="s">
        <v>29</v>
      </c>
      <c r="BJ41" s="44"/>
      <c r="BK41" s="44"/>
      <c r="BL41" s="44"/>
      <c r="BM41" s="44"/>
      <c r="BN41" s="44"/>
      <c r="BO41" s="44"/>
      <c r="BP41" s="44"/>
      <c r="BQ41" s="44"/>
      <c r="BR41" s="44"/>
      <c r="BS41" s="45"/>
      <c r="BT41" s="3">
        <f t="shared" ref="BT41:CD41" si="12">BT37-BT38</f>
        <v>60.46669675797807</v>
      </c>
      <c r="BU41" s="20">
        <f>BU37-BU38</f>
        <v>25.321521725101061</v>
      </c>
      <c r="BV41" s="3">
        <f t="shared" si="12"/>
        <v>701.36170459010464</v>
      </c>
      <c r="BW41" s="20">
        <f t="shared" si="12"/>
        <v>713.73772812922994</v>
      </c>
      <c r="BX41" s="5">
        <f t="shared" si="12"/>
        <v>268.18937871721647</v>
      </c>
      <c r="BY41" s="20">
        <f t="shared" si="12"/>
        <v>36.246298581155784</v>
      </c>
      <c r="BZ41" s="3">
        <f t="shared" si="12"/>
        <v>53.462941622955199</v>
      </c>
      <c r="CA41" s="20">
        <f t="shared" si="12"/>
        <v>19.522689580290507</v>
      </c>
      <c r="CB41" s="3">
        <f t="shared" si="12"/>
        <v>45.888341874318428</v>
      </c>
      <c r="CC41" s="20">
        <f t="shared" si="12"/>
        <v>14.860806836859989</v>
      </c>
      <c r="CD41" s="20">
        <f t="shared" si="12"/>
        <v>439.97413594542786</v>
      </c>
      <c r="CE41" s="20">
        <f t="shared" ref="CE41" si="13">CE37-CE38</f>
        <v>-3735.6158073888573</v>
      </c>
      <c r="CF41" s="79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80"/>
      <c r="CW41" s="34"/>
      <c r="CX41" s="34"/>
      <c r="CY41" s="35"/>
      <c r="CZ41" s="35"/>
    </row>
    <row r="42" spans="1:104" ht="27.75" customHeight="1" x14ac:dyDescent="0.25">
      <c r="A42" s="39" t="s">
        <v>75</v>
      </c>
      <c r="B42" s="40"/>
      <c r="C42" s="40"/>
      <c r="D42" s="40"/>
      <c r="E42" s="40"/>
      <c r="F42" s="40"/>
      <c r="G42" s="40"/>
      <c r="H42" s="40"/>
      <c r="I42" s="41"/>
      <c r="J42" s="29"/>
      <c r="K42" s="42" t="s">
        <v>76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"/>
      <c r="BI42" s="43" t="s">
        <v>29</v>
      </c>
      <c r="BJ42" s="44"/>
      <c r="BK42" s="44"/>
      <c r="BL42" s="44"/>
      <c r="BM42" s="44"/>
      <c r="BN42" s="44"/>
      <c r="BO42" s="44"/>
      <c r="BP42" s="44"/>
      <c r="BQ42" s="44"/>
      <c r="BR42" s="44"/>
      <c r="BS42" s="45"/>
      <c r="BT42" s="6"/>
      <c r="BU42" s="6"/>
      <c r="BV42" s="6"/>
      <c r="BW42" s="6"/>
      <c r="BX42" s="7"/>
      <c r="BY42" s="7"/>
      <c r="BZ42" s="6"/>
      <c r="CA42" s="6"/>
      <c r="CB42" s="6"/>
      <c r="CC42" s="6"/>
      <c r="CD42" s="21"/>
      <c r="CE42" s="6"/>
      <c r="CF42" s="79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80"/>
      <c r="CW42" s="34"/>
      <c r="CX42" s="34"/>
      <c r="CY42" s="35"/>
      <c r="CZ42" s="35"/>
    </row>
    <row r="43" spans="1:104" ht="25.5" customHeight="1" x14ac:dyDescent="0.25">
      <c r="A43" s="39" t="s">
        <v>77</v>
      </c>
      <c r="B43" s="40"/>
      <c r="C43" s="40"/>
      <c r="D43" s="40"/>
      <c r="E43" s="40"/>
      <c r="F43" s="40"/>
      <c r="G43" s="40"/>
      <c r="H43" s="40"/>
      <c r="I43" s="41"/>
      <c r="J43" s="29"/>
      <c r="K43" s="42" t="s">
        <v>78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"/>
      <c r="BI43" s="43" t="s">
        <v>29</v>
      </c>
      <c r="BJ43" s="44"/>
      <c r="BK43" s="44"/>
      <c r="BL43" s="44"/>
      <c r="BM43" s="44"/>
      <c r="BN43" s="44"/>
      <c r="BO43" s="44"/>
      <c r="BP43" s="44"/>
      <c r="BQ43" s="44"/>
      <c r="BR43" s="44"/>
      <c r="BS43" s="45"/>
      <c r="BT43" s="6"/>
      <c r="BU43" s="21"/>
      <c r="BV43" s="3">
        <f>[1]Берез!AO31-[1]Берез!AO32</f>
        <v>-1070.4964419999999</v>
      </c>
      <c r="BW43" s="20"/>
      <c r="BX43" s="5">
        <f>[1]Кондин!AO30</f>
        <v>31.85</v>
      </c>
      <c r="BY43" s="20"/>
      <c r="BZ43" s="6">
        <v>0</v>
      </c>
      <c r="CA43" s="21"/>
      <c r="CB43" s="3">
        <f>[1]Октяб!AO30</f>
        <v>31.85</v>
      </c>
      <c r="CC43" s="20"/>
      <c r="CD43" s="20">
        <f>[1]ХМР!AO31-[1]ХМР!AO32</f>
        <v>-268.59355799999997</v>
      </c>
      <c r="CE43" s="20"/>
      <c r="CF43" s="79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80"/>
      <c r="CW43" s="34"/>
      <c r="CX43" s="34"/>
      <c r="CY43" s="35"/>
    </row>
    <row r="44" spans="1:104" ht="27" customHeight="1" x14ac:dyDescent="0.25">
      <c r="A44" s="39" t="s">
        <v>79</v>
      </c>
      <c r="B44" s="40"/>
      <c r="C44" s="40"/>
      <c r="D44" s="40"/>
      <c r="E44" s="40"/>
      <c r="F44" s="40"/>
      <c r="G44" s="40"/>
      <c r="H44" s="40"/>
      <c r="I44" s="41"/>
      <c r="J44" s="29"/>
      <c r="K44" s="42" t="s">
        <v>80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"/>
      <c r="BI44" s="43" t="s">
        <v>29</v>
      </c>
      <c r="BJ44" s="44"/>
      <c r="BK44" s="44"/>
      <c r="BL44" s="44"/>
      <c r="BM44" s="44"/>
      <c r="BN44" s="44"/>
      <c r="BO44" s="44"/>
      <c r="BP44" s="44"/>
      <c r="BQ44" s="44"/>
      <c r="BR44" s="44"/>
      <c r="BS44" s="45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21"/>
      <c r="CE44" s="6"/>
      <c r="CF44" s="79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80"/>
      <c r="CW44" s="34"/>
      <c r="CX44" s="34"/>
      <c r="CY44" s="35"/>
    </row>
    <row r="45" spans="1:104" ht="27.75" customHeight="1" x14ac:dyDescent="0.25">
      <c r="A45" s="39" t="s">
        <v>81</v>
      </c>
      <c r="B45" s="40"/>
      <c r="C45" s="40"/>
      <c r="D45" s="40"/>
      <c r="E45" s="40"/>
      <c r="F45" s="40"/>
      <c r="G45" s="40"/>
      <c r="H45" s="40"/>
      <c r="I45" s="41"/>
      <c r="J45" s="29"/>
      <c r="K45" s="42" t="s">
        <v>82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"/>
      <c r="BI45" s="43" t="s">
        <v>83</v>
      </c>
      <c r="BJ45" s="44"/>
      <c r="BK45" s="44"/>
      <c r="BL45" s="44"/>
      <c r="BM45" s="44"/>
      <c r="BN45" s="44"/>
      <c r="BO45" s="44"/>
      <c r="BP45" s="44"/>
      <c r="BQ45" s="44"/>
      <c r="BR45" s="44"/>
      <c r="BS45" s="45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21"/>
      <c r="CE45" s="6"/>
      <c r="CF45" s="79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80"/>
      <c r="CW45" s="34"/>
      <c r="CX45" s="34"/>
      <c r="CY45" s="35"/>
    </row>
    <row r="46" spans="1:104" ht="23.25" customHeight="1" x14ac:dyDescent="0.25">
      <c r="A46" s="39" t="s">
        <v>84</v>
      </c>
      <c r="B46" s="40"/>
      <c r="C46" s="40"/>
      <c r="D46" s="40"/>
      <c r="E46" s="40"/>
      <c r="F46" s="40"/>
      <c r="G46" s="40"/>
      <c r="H46" s="40"/>
      <c r="I46" s="41"/>
      <c r="J46" s="29"/>
      <c r="K46" s="42" t="s">
        <v>85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"/>
      <c r="BI46" s="43" t="s">
        <v>29</v>
      </c>
      <c r="BJ46" s="44"/>
      <c r="BK46" s="44"/>
      <c r="BL46" s="44"/>
      <c r="BM46" s="44"/>
      <c r="BN46" s="44"/>
      <c r="BO46" s="44"/>
      <c r="BP46" s="44"/>
      <c r="BQ46" s="44"/>
      <c r="BR46" s="44"/>
      <c r="BS46" s="45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21"/>
      <c r="CE46" s="6"/>
      <c r="CF46" s="79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80"/>
      <c r="CW46" s="34"/>
      <c r="CX46" s="34"/>
      <c r="CY46" s="35"/>
    </row>
    <row r="47" spans="1:104" ht="30" customHeight="1" x14ac:dyDescent="0.25">
      <c r="A47" s="39" t="s">
        <v>86</v>
      </c>
      <c r="B47" s="40"/>
      <c r="C47" s="40"/>
      <c r="D47" s="40"/>
      <c r="E47" s="40"/>
      <c r="F47" s="40"/>
      <c r="G47" s="40"/>
      <c r="H47" s="40"/>
      <c r="I47" s="41"/>
      <c r="J47" s="29"/>
      <c r="K47" s="42" t="s">
        <v>87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"/>
      <c r="BI47" s="43" t="s">
        <v>29</v>
      </c>
      <c r="BJ47" s="44"/>
      <c r="BK47" s="44"/>
      <c r="BL47" s="44"/>
      <c r="BM47" s="44"/>
      <c r="BN47" s="44"/>
      <c r="BO47" s="44"/>
      <c r="BP47" s="44"/>
      <c r="BQ47" s="44"/>
      <c r="BR47" s="44"/>
      <c r="BS47" s="45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21"/>
      <c r="CE47" s="6"/>
      <c r="CF47" s="79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80"/>
      <c r="CW47" s="34"/>
      <c r="CX47" s="34"/>
      <c r="CY47" s="35"/>
    </row>
    <row r="48" spans="1:104" ht="26.25" customHeight="1" x14ac:dyDescent="0.25">
      <c r="A48" s="39" t="s">
        <v>88</v>
      </c>
      <c r="B48" s="40"/>
      <c r="C48" s="40"/>
      <c r="D48" s="40"/>
      <c r="E48" s="40"/>
      <c r="F48" s="40"/>
      <c r="G48" s="40"/>
      <c r="H48" s="40"/>
      <c r="I48" s="41"/>
      <c r="J48" s="29"/>
      <c r="K48" s="42" t="s">
        <v>89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"/>
      <c r="BI48" s="43" t="s">
        <v>29</v>
      </c>
      <c r="BJ48" s="44"/>
      <c r="BK48" s="44"/>
      <c r="BL48" s="44"/>
      <c r="BM48" s="44"/>
      <c r="BN48" s="44"/>
      <c r="BO48" s="44"/>
      <c r="BP48" s="44"/>
      <c r="BQ48" s="44"/>
      <c r="BR48" s="44"/>
      <c r="BS48" s="45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21"/>
      <c r="CE48" s="6"/>
      <c r="CF48" s="79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80"/>
      <c r="CW48" s="34"/>
      <c r="CX48" s="34"/>
      <c r="CY48" s="35"/>
    </row>
    <row r="49" spans="1:103" s="24" customFormat="1" ht="26.25" customHeight="1" x14ac:dyDescent="0.25">
      <c r="A49" s="53" t="s">
        <v>30</v>
      </c>
      <c r="B49" s="54"/>
      <c r="C49" s="54"/>
      <c r="D49" s="54"/>
      <c r="E49" s="54"/>
      <c r="F49" s="54"/>
      <c r="G49" s="54"/>
      <c r="H49" s="54"/>
      <c r="I49" s="55"/>
      <c r="J49" s="33"/>
      <c r="K49" s="56" t="s">
        <v>90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23"/>
      <c r="BI49" s="57" t="s">
        <v>91</v>
      </c>
      <c r="BJ49" s="58"/>
      <c r="BK49" s="58"/>
      <c r="BL49" s="58"/>
      <c r="BM49" s="58"/>
      <c r="BN49" s="58"/>
      <c r="BO49" s="58"/>
      <c r="BP49" s="58"/>
      <c r="BQ49" s="58"/>
      <c r="BR49" s="58"/>
      <c r="BS49" s="59"/>
      <c r="BT49" s="21">
        <f>'[1]Зайцева Н.Ю.'!BT44</f>
        <v>118.1</v>
      </c>
      <c r="BU49" s="21"/>
      <c r="BV49" s="21">
        <f>'[1]Зайцева Н.Ю.'!BU44</f>
        <v>1966.5</v>
      </c>
      <c r="BW49" s="21"/>
      <c r="BX49" s="21">
        <f>'[1]Зайцева Н.Ю.'!BV44</f>
        <v>191.4</v>
      </c>
      <c r="BY49" s="21"/>
      <c r="BZ49" s="21">
        <f>'[1]Зайцева Н.Ю.'!BW44</f>
        <v>141.30000000000001</v>
      </c>
      <c r="CA49" s="21"/>
      <c r="CB49" s="21">
        <f>'[1]Зайцева Н.Ю.'!BX44</f>
        <v>170.1</v>
      </c>
      <c r="CC49" s="21"/>
      <c r="CD49" s="21">
        <f>'[1]Зайцева Н.Ю.'!BY44</f>
        <v>1602.7</v>
      </c>
      <c r="CE49" s="21"/>
      <c r="CF49" s="87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9"/>
      <c r="CW49" s="34"/>
      <c r="CX49" s="34"/>
      <c r="CY49" s="35"/>
    </row>
    <row r="50" spans="1:103" ht="64.5" customHeight="1" x14ac:dyDescent="0.25">
      <c r="A50" s="39" t="s">
        <v>61</v>
      </c>
      <c r="B50" s="40"/>
      <c r="C50" s="40"/>
      <c r="D50" s="40"/>
      <c r="E50" s="40"/>
      <c r="F50" s="40"/>
      <c r="G50" s="40"/>
      <c r="H50" s="40"/>
      <c r="I50" s="41"/>
      <c r="J50" s="29"/>
      <c r="K50" s="42" t="s">
        <v>92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"/>
      <c r="BI50" s="43" t="s">
        <v>29</v>
      </c>
      <c r="BJ50" s="44"/>
      <c r="BK50" s="44"/>
      <c r="BL50" s="44"/>
      <c r="BM50" s="44"/>
      <c r="BN50" s="44"/>
      <c r="BO50" s="44"/>
      <c r="BP50" s="44"/>
      <c r="BQ50" s="44"/>
      <c r="BR50" s="44"/>
      <c r="BS50" s="45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79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80"/>
      <c r="CW50" s="34"/>
      <c r="CX50" s="34"/>
      <c r="CY50" s="35"/>
    </row>
    <row r="51" spans="1:103" ht="74.25" customHeight="1" x14ac:dyDescent="0.25">
      <c r="A51" s="39" t="s">
        <v>93</v>
      </c>
      <c r="B51" s="40"/>
      <c r="C51" s="40"/>
      <c r="D51" s="40"/>
      <c r="E51" s="40"/>
      <c r="F51" s="40"/>
      <c r="G51" s="40"/>
      <c r="H51" s="40"/>
      <c r="I51" s="41"/>
      <c r="J51" s="29"/>
      <c r="K51" s="42" t="s">
        <v>94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"/>
      <c r="BI51" s="43" t="s">
        <v>26</v>
      </c>
      <c r="BJ51" s="44"/>
      <c r="BK51" s="44"/>
      <c r="BL51" s="44"/>
      <c r="BM51" s="44"/>
      <c r="BN51" s="44"/>
      <c r="BO51" s="44"/>
      <c r="BP51" s="44"/>
      <c r="BQ51" s="44"/>
      <c r="BR51" s="44"/>
      <c r="BS51" s="45"/>
      <c r="BT51" s="2" t="s">
        <v>26</v>
      </c>
      <c r="BU51" s="2" t="s">
        <v>26</v>
      </c>
      <c r="BV51" s="2" t="s">
        <v>26</v>
      </c>
      <c r="BW51" s="2" t="s">
        <v>26</v>
      </c>
      <c r="BX51" s="2" t="s">
        <v>26</v>
      </c>
      <c r="BY51" s="2" t="s">
        <v>26</v>
      </c>
      <c r="BZ51" s="2" t="s">
        <v>26</v>
      </c>
      <c r="CA51" s="2" t="s">
        <v>26</v>
      </c>
      <c r="CB51" s="2" t="s">
        <v>26</v>
      </c>
      <c r="CC51" s="2" t="s">
        <v>26</v>
      </c>
      <c r="CD51" s="2" t="s">
        <v>26</v>
      </c>
      <c r="CE51" s="2" t="s">
        <v>26</v>
      </c>
      <c r="CF51" s="81" t="s">
        <v>26</v>
      </c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3"/>
      <c r="CW51" s="34"/>
      <c r="CX51" s="34"/>
      <c r="CY51" s="35"/>
    </row>
    <row r="52" spans="1:103" ht="36.75" customHeight="1" x14ac:dyDescent="0.25">
      <c r="A52" s="39" t="s">
        <v>27</v>
      </c>
      <c r="B52" s="40"/>
      <c r="C52" s="40"/>
      <c r="D52" s="40"/>
      <c r="E52" s="40"/>
      <c r="F52" s="40"/>
      <c r="G52" s="40"/>
      <c r="H52" s="40"/>
      <c r="I52" s="41"/>
      <c r="J52" s="29"/>
      <c r="K52" s="42" t="s">
        <v>95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"/>
      <c r="BI52" s="43" t="s">
        <v>96</v>
      </c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79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80"/>
      <c r="CW52" s="34"/>
      <c r="CX52" s="34"/>
      <c r="CY52" s="35"/>
    </row>
    <row r="53" spans="1:103" ht="38.25" customHeight="1" x14ac:dyDescent="0.25">
      <c r="A53" s="39" t="s">
        <v>97</v>
      </c>
      <c r="B53" s="40"/>
      <c r="C53" s="40"/>
      <c r="D53" s="40"/>
      <c r="E53" s="40"/>
      <c r="F53" s="40"/>
      <c r="G53" s="40"/>
      <c r="H53" s="40"/>
      <c r="I53" s="41"/>
      <c r="J53" s="29"/>
      <c r="K53" s="42" t="s">
        <v>98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"/>
      <c r="BI53" s="43" t="s">
        <v>99</v>
      </c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93">
        <v>0</v>
      </c>
      <c r="BU53" s="93"/>
      <c r="BV53" s="94">
        <v>20.399999999999999</v>
      </c>
      <c r="BW53" s="94">
        <v>21.2</v>
      </c>
      <c r="BX53" s="94">
        <v>3.61</v>
      </c>
      <c r="BY53" s="94">
        <v>3.61</v>
      </c>
      <c r="BZ53" s="94">
        <v>1.66</v>
      </c>
      <c r="CA53" s="94">
        <v>1.66</v>
      </c>
      <c r="CB53" s="94">
        <v>0.42</v>
      </c>
      <c r="CC53" s="94">
        <v>0.42</v>
      </c>
      <c r="CD53" s="94">
        <v>10.64</v>
      </c>
      <c r="CE53" s="94">
        <v>10.64</v>
      </c>
      <c r="CF53" s="79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80"/>
      <c r="CW53" s="34"/>
      <c r="CX53" s="34"/>
      <c r="CY53" s="35"/>
    </row>
    <row r="54" spans="1:103" ht="25.5" customHeight="1" x14ac:dyDescent="0.25">
      <c r="A54" s="39" t="s">
        <v>126</v>
      </c>
      <c r="B54" s="40"/>
      <c r="C54" s="40"/>
      <c r="D54" s="40"/>
      <c r="E54" s="40"/>
      <c r="F54" s="40"/>
      <c r="G54" s="40"/>
      <c r="H54" s="40"/>
      <c r="I54" s="41"/>
      <c r="J54" s="29"/>
      <c r="K54" s="42" t="s">
        <v>127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"/>
      <c r="BI54" s="43" t="s">
        <v>99</v>
      </c>
      <c r="BJ54" s="44"/>
      <c r="BK54" s="44"/>
      <c r="BL54" s="44"/>
      <c r="BM54" s="44"/>
      <c r="BN54" s="44"/>
      <c r="BO54" s="44"/>
      <c r="BP54" s="44"/>
      <c r="BQ54" s="44"/>
      <c r="BR54" s="44"/>
      <c r="BS54" s="45"/>
      <c r="BT54" s="93"/>
      <c r="BU54" s="93"/>
      <c r="BV54" s="94">
        <v>20.399999999999999</v>
      </c>
      <c r="BW54" s="94">
        <v>21.2</v>
      </c>
      <c r="BX54" s="93">
        <v>3.61</v>
      </c>
      <c r="BY54" s="93">
        <v>3.61</v>
      </c>
      <c r="BZ54" s="93">
        <v>1.66</v>
      </c>
      <c r="CA54" s="93">
        <v>1.66</v>
      </c>
      <c r="CB54" s="93">
        <v>0.42</v>
      </c>
      <c r="CC54" s="93">
        <v>0.42</v>
      </c>
      <c r="CD54" s="93">
        <v>10.64</v>
      </c>
      <c r="CE54" s="93">
        <v>10.64</v>
      </c>
      <c r="CF54" s="79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80"/>
      <c r="CW54" s="34"/>
      <c r="CX54" s="34"/>
      <c r="CY54" s="35"/>
    </row>
    <row r="55" spans="1:103" ht="35.25" customHeight="1" x14ac:dyDescent="0.25">
      <c r="A55" s="39" t="s">
        <v>100</v>
      </c>
      <c r="B55" s="40"/>
      <c r="C55" s="40"/>
      <c r="D55" s="40"/>
      <c r="E55" s="40"/>
      <c r="F55" s="40"/>
      <c r="G55" s="40"/>
      <c r="H55" s="40"/>
      <c r="I55" s="41"/>
      <c r="J55" s="29"/>
      <c r="K55" s="42" t="s">
        <v>101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"/>
      <c r="BI55" s="43" t="s">
        <v>102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5"/>
      <c r="BT55" s="94">
        <v>16.614999999999998</v>
      </c>
      <c r="BU55" s="94">
        <v>17.514999999999997</v>
      </c>
      <c r="BV55" s="94">
        <v>255.75069999999999</v>
      </c>
      <c r="BW55" s="94">
        <v>255.75069999999999</v>
      </c>
      <c r="BX55" s="94">
        <v>15.468400000000003</v>
      </c>
      <c r="BY55" s="94">
        <v>15.468400000000003</v>
      </c>
      <c r="BZ55" s="94">
        <v>25.937000000000001</v>
      </c>
      <c r="CA55" s="94">
        <v>25.937000000000001</v>
      </c>
      <c r="CB55" s="94">
        <v>17.517800000000001</v>
      </c>
      <c r="CC55" s="94">
        <v>17.597799999999999</v>
      </c>
      <c r="CD55" s="94">
        <v>124.87430000000005</v>
      </c>
      <c r="CE55" s="94">
        <v>126.01429999999999</v>
      </c>
      <c r="CF55" s="79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80"/>
      <c r="CW55" s="34"/>
      <c r="CX55" s="34"/>
      <c r="CY55" s="35"/>
    </row>
    <row r="56" spans="1:103" ht="39.75" customHeight="1" x14ac:dyDescent="0.25">
      <c r="A56" s="39" t="s">
        <v>103</v>
      </c>
      <c r="B56" s="40"/>
      <c r="C56" s="40"/>
      <c r="D56" s="40"/>
      <c r="E56" s="40"/>
      <c r="F56" s="40"/>
      <c r="G56" s="40"/>
      <c r="H56" s="40"/>
      <c r="I56" s="41"/>
      <c r="J56" s="29"/>
      <c r="K56" s="42" t="s">
        <v>104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"/>
      <c r="BI56" s="43" t="s">
        <v>102</v>
      </c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BT56" s="93"/>
      <c r="BU56" s="93"/>
      <c r="BV56" s="94">
        <v>39.2273</v>
      </c>
      <c r="BW56" s="94">
        <v>39.2273</v>
      </c>
      <c r="BX56" s="94">
        <v>1.7148999999999999</v>
      </c>
      <c r="BY56" s="94">
        <v>1.7148999999999999</v>
      </c>
      <c r="BZ56" s="94">
        <v>4.9759999999999991</v>
      </c>
      <c r="CA56" s="94">
        <v>4.9759999999999991</v>
      </c>
      <c r="CB56" s="94">
        <v>1.3673000000000004</v>
      </c>
      <c r="CC56" s="94">
        <v>1.3673000000000004</v>
      </c>
      <c r="CD56" s="94">
        <v>22.9757</v>
      </c>
      <c r="CE56" s="94">
        <v>23.465699999999998</v>
      </c>
      <c r="CF56" s="79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80"/>
      <c r="CW56" s="34"/>
      <c r="CX56" s="34"/>
      <c r="CY56" s="35"/>
    </row>
    <row r="57" spans="1:103" ht="41.25" customHeight="1" x14ac:dyDescent="0.25">
      <c r="A57" s="25"/>
      <c r="B57" s="26"/>
      <c r="C57" s="26"/>
      <c r="D57" s="26"/>
      <c r="E57" s="26" t="s">
        <v>105</v>
      </c>
      <c r="F57" s="26"/>
      <c r="G57" s="26"/>
      <c r="H57" s="26"/>
      <c r="I57" s="27"/>
      <c r="J57" s="42" t="s">
        <v>106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28"/>
      <c r="BH57" s="4"/>
      <c r="BI57" s="43" t="s">
        <v>102</v>
      </c>
      <c r="BJ57" s="44"/>
      <c r="BK57" s="44"/>
      <c r="BL57" s="44"/>
      <c r="BM57" s="44"/>
      <c r="BN57" s="44"/>
      <c r="BO57" s="44"/>
      <c r="BP57" s="44"/>
      <c r="BQ57" s="44"/>
      <c r="BR57" s="44"/>
      <c r="BS57" s="45"/>
      <c r="BT57" s="94">
        <v>16.614999999999998</v>
      </c>
      <c r="BU57" s="94">
        <v>17.514999999999997</v>
      </c>
      <c r="BV57" s="94">
        <v>216.52340000000001</v>
      </c>
      <c r="BW57" s="94">
        <v>216.52340000000001</v>
      </c>
      <c r="BX57" s="94">
        <v>13.753500000000003</v>
      </c>
      <c r="BY57" s="94">
        <v>13.753500000000003</v>
      </c>
      <c r="BZ57" s="94">
        <v>20.961000000000002</v>
      </c>
      <c r="CA57" s="94">
        <v>20.961000000000002</v>
      </c>
      <c r="CB57" s="94">
        <v>16.150500000000001</v>
      </c>
      <c r="CC57" s="94">
        <v>16.230499999999999</v>
      </c>
      <c r="CD57" s="94">
        <v>101.89860000000004</v>
      </c>
      <c r="CE57" s="94">
        <v>102.54859999999999</v>
      </c>
      <c r="CF57" s="81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3"/>
      <c r="CW57" s="34"/>
      <c r="CX57" s="34"/>
      <c r="CY57" s="35"/>
    </row>
    <row r="58" spans="1:103" ht="26.25" customHeight="1" x14ac:dyDescent="0.25">
      <c r="A58" s="39" t="s">
        <v>107</v>
      </c>
      <c r="B58" s="40"/>
      <c r="C58" s="40"/>
      <c r="D58" s="40"/>
      <c r="E58" s="40"/>
      <c r="F58" s="40"/>
      <c r="G58" s="40"/>
      <c r="H58" s="40"/>
      <c r="I58" s="41"/>
      <c r="J58" s="29"/>
      <c r="K58" s="42" t="s">
        <v>108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"/>
      <c r="BI58" s="43" t="s">
        <v>102</v>
      </c>
      <c r="BJ58" s="44"/>
      <c r="BK58" s="44"/>
      <c r="BL58" s="44"/>
      <c r="BM58" s="44"/>
      <c r="BN58" s="44"/>
      <c r="BO58" s="44"/>
      <c r="BP58" s="44"/>
      <c r="BQ58" s="44"/>
      <c r="BR58" s="44"/>
      <c r="BS58" s="45"/>
      <c r="BT58" s="94">
        <v>0</v>
      </c>
      <c r="BU58" s="94"/>
      <c r="BV58" s="94">
        <v>315.10000000000002</v>
      </c>
      <c r="BW58" s="94">
        <v>315.10000000000002</v>
      </c>
      <c r="BX58" s="94">
        <v>23</v>
      </c>
      <c r="BY58" s="94">
        <v>23</v>
      </c>
      <c r="BZ58" s="94">
        <v>9.1999999999999993</v>
      </c>
      <c r="CA58" s="94">
        <v>9.1999999999999993</v>
      </c>
      <c r="CB58" s="94">
        <v>9.1999999999999993</v>
      </c>
      <c r="CC58" s="94">
        <v>9.1999999999999993</v>
      </c>
      <c r="CD58" s="94">
        <v>205.2</v>
      </c>
      <c r="CE58" s="94">
        <v>205.2</v>
      </c>
      <c r="CF58" s="79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80"/>
      <c r="CW58" s="34"/>
      <c r="CX58" s="34"/>
      <c r="CY58" s="35"/>
    </row>
    <row r="59" spans="1:103" ht="29.25" customHeight="1" x14ac:dyDescent="0.25">
      <c r="A59" s="39" t="s">
        <v>128</v>
      </c>
      <c r="B59" s="40"/>
      <c r="C59" s="40"/>
      <c r="D59" s="40"/>
      <c r="E59" s="40"/>
      <c r="F59" s="40"/>
      <c r="G59" s="40"/>
      <c r="H59" s="40"/>
      <c r="I59" s="41"/>
      <c r="J59" s="29"/>
      <c r="K59" s="42" t="s">
        <v>109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"/>
      <c r="BI59" s="43" t="s">
        <v>102</v>
      </c>
      <c r="BJ59" s="44"/>
      <c r="BK59" s="44"/>
      <c r="BL59" s="44"/>
      <c r="BM59" s="44"/>
      <c r="BN59" s="44"/>
      <c r="BO59" s="44"/>
      <c r="BP59" s="44"/>
      <c r="BQ59" s="44"/>
      <c r="BR59" s="44"/>
      <c r="BS59" s="45"/>
      <c r="BT59" s="93"/>
      <c r="BU59" s="93"/>
      <c r="BV59" s="94">
        <v>315.10000000000002</v>
      </c>
      <c r="BW59" s="94">
        <v>315.10000000000002</v>
      </c>
      <c r="BX59" s="94">
        <v>23</v>
      </c>
      <c r="BY59" s="94">
        <v>23</v>
      </c>
      <c r="BZ59" s="94">
        <v>9.1999999999999993</v>
      </c>
      <c r="CA59" s="94">
        <v>9.1999999999999993</v>
      </c>
      <c r="CB59" s="94">
        <v>9.1999999999999993</v>
      </c>
      <c r="CC59" s="94">
        <v>9.1999999999999993</v>
      </c>
      <c r="CD59" s="93">
        <v>205.2</v>
      </c>
      <c r="CE59" s="93">
        <v>205.2</v>
      </c>
      <c r="CF59" s="79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80"/>
      <c r="CW59" s="34"/>
      <c r="CX59" s="34"/>
      <c r="CY59" s="35"/>
    </row>
    <row r="60" spans="1:103" ht="24" customHeight="1" x14ac:dyDescent="0.25">
      <c r="A60" s="39" t="s">
        <v>110</v>
      </c>
      <c r="B60" s="40"/>
      <c r="C60" s="40"/>
      <c r="D60" s="40"/>
      <c r="E60" s="40"/>
      <c r="F60" s="40"/>
      <c r="G60" s="40"/>
      <c r="H60" s="40"/>
      <c r="I60" s="41"/>
      <c r="J60" s="29"/>
      <c r="K60" s="42" t="s">
        <v>111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"/>
      <c r="BI60" s="43" t="s">
        <v>112</v>
      </c>
      <c r="BJ60" s="44"/>
      <c r="BK60" s="44"/>
      <c r="BL60" s="44"/>
      <c r="BM60" s="44"/>
      <c r="BN60" s="44"/>
      <c r="BO60" s="44"/>
      <c r="BP60" s="44"/>
      <c r="BQ60" s="44"/>
      <c r="BR60" s="44"/>
      <c r="BS60" s="45"/>
      <c r="BT60" s="94">
        <v>8.82</v>
      </c>
      <c r="BU60" s="94">
        <v>9.1999999999999993</v>
      </c>
      <c r="BV60" s="94">
        <v>158.44</v>
      </c>
      <c r="BW60" s="94">
        <v>158.44</v>
      </c>
      <c r="BX60" s="94">
        <v>10.23</v>
      </c>
      <c r="BY60" s="94">
        <v>10.23</v>
      </c>
      <c r="BZ60" s="94">
        <v>17.734000000000002</v>
      </c>
      <c r="CA60" s="94">
        <v>17.734000000000002</v>
      </c>
      <c r="CB60" s="94">
        <v>11.403</v>
      </c>
      <c r="CC60" s="94">
        <v>11.523000000000001</v>
      </c>
      <c r="CD60" s="94">
        <v>87.7</v>
      </c>
      <c r="CE60" s="94">
        <v>88.25</v>
      </c>
      <c r="CF60" s="79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80"/>
      <c r="CW60" s="34"/>
      <c r="CX60" s="34"/>
      <c r="CY60" s="35"/>
    </row>
    <row r="61" spans="1:103" ht="30.75" customHeight="1" x14ac:dyDescent="0.25">
      <c r="A61" s="39" t="s">
        <v>113</v>
      </c>
      <c r="B61" s="40"/>
      <c r="C61" s="40"/>
      <c r="D61" s="40"/>
      <c r="E61" s="40"/>
      <c r="F61" s="40"/>
      <c r="G61" s="40"/>
      <c r="H61" s="40"/>
      <c r="I61" s="41"/>
      <c r="J61" s="29"/>
      <c r="K61" s="42" t="s">
        <v>114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"/>
      <c r="BI61" s="43" t="s">
        <v>112</v>
      </c>
      <c r="BJ61" s="44"/>
      <c r="BK61" s="44"/>
      <c r="BL61" s="44"/>
      <c r="BM61" s="44"/>
      <c r="BN61" s="44"/>
      <c r="BO61" s="44"/>
      <c r="BP61" s="44"/>
      <c r="BQ61" s="44"/>
      <c r="BR61" s="44"/>
      <c r="BS61" s="45"/>
      <c r="BT61" s="93"/>
      <c r="BU61" s="93"/>
      <c r="BV61" s="93">
        <v>34.119999999999997</v>
      </c>
      <c r="BW61" s="93">
        <v>34.119999999999997</v>
      </c>
      <c r="BX61" s="93">
        <v>1.56</v>
      </c>
      <c r="BY61" s="93">
        <v>1.56</v>
      </c>
      <c r="BZ61" s="93">
        <v>3.76</v>
      </c>
      <c r="CA61" s="93">
        <v>3.76</v>
      </c>
      <c r="CB61" s="94">
        <v>1.2430000000000003</v>
      </c>
      <c r="CC61" s="94">
        <v>1.2430000000000003</v>
      </c>
      <c r="CD61" s="93">
        <v>20.72</v>
      </c>
      <c r="CE61" s="93">
        <v>20.86</v>
      </c>
      <c r="CF61" s="79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80"/>
      <c r="CW61" s="34"/>
      <c r="CX61" s="34"/>
      <c r="CY61" s="35"/>
    </row>
    <row r="62" spans="1:103" ht="25.5" customHeight="1" x14ac:dyDescent="0.25">
      <c r="A62" s="39" t="s">
        <v>115</v>
      </c>
      <c r="B62" s="40"/>
      <c r="C62" s="40"/>
      <c r="D62" s="40"/>
      <c r="E62" s="40"/>
      <c r="F62" s="40"/>
      <c r="G62" s="40"/>
      <c r="H62" s="40"/>
      <c r="I62" s="41"/>
      <c r="J62" s="29"/>
      <c r="K62" s="42" t="s">
        <v>116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"/>
      <c r="BI62" s="29"/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94">
        <v>8.82</v>
      </c>
      <c r="BU62" s="94">
        <v>9.1999999999999993</v>
      </c>
      <c r="BV62" s="93">
        <v>124.32</v>
      </c>
      <c r="BW62" s="93">
        <v>124.32</v>
      </c>
      <c r="BX62" s="93">
        <v>8.67</v>
      </c>
      <c r="BY62" s="93">
        <v>8.67</v>
      </c>
      <c r="BZ62" s="94">
        <v>13.974000000000002</v>
      </c>
      <c r="CA62" s="94">
        <v>13.974000000000002</v>
      </c>
      <c r="CB62" s="93">
        <v>10.16</v>
      </c>
      <c r="CC62" s="93">
        <v>10.220000000000001</v>
      </c>
      <c r="CD62" s="93">
        <v>66.98</v>
      </c>
      <c r="CE62" s="93">
        <v>67.39</v>
      </c>
      <c r="CF62" s="81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3"/>
      <c r="CW62" s="34"/>
      <c r="CX62" s="34"/>
      <c r="CY62" s="35"/>
    </row>
    <row r="63" spans="1:103" ht="21" customHeight="1" x14ac:dyDescent="0.25">
      <c r="A63" s="39" t="s">
        <v>117</v>
      </c>
      <c r="B63" s="40"/>
      <c r="C63" s="40"/>
      <c r="D63" s="40"/>
      <c r="E63" s="40"/>
      <c r="F63" s="40"/>
      <c r="G63" s="40"/>
      <c r="H63" s="40"/>
      <c r="I63" s="41"/>
      <c r="J63" s="29"/>
      <c r="K63" s="42" t="s">
        <v>118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"/>
      <c r="BI63" s="43" t="s">
        <v>119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93"/>
      <c r="BU63" s="93"/>
      <c r="BV63" s="94">
        <v>2</v>
      </c>
      <c r="BW63" s="94">
        <v>2</v>
      </c>
      <c r="BX63" s="94">
        <v>3</v>
      </c>
      <c r="BY63" s="94">
        <v>3</v>
      </c>
      <c r="BZ63" s="94">
        <v>1.3</v>
      </c>
      <c r="CA63" s="94">
        <v>1.3</v>
      </c>
      <c r="CB63" s="93">
        <v>6.75</v>
      </c>
      <c r="CC63" s="93">
        <v>6.75</v>
      </c>
      <c r="CD63" s="93">
        <v>0.15</v>
      </c>
      <c r="CE63" s="93">
        <v>0.15</v>
      </c>
      <c r="CF63" s="79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80"/>
      <c r="CW63" s="34"/>
      <c r="CX63" s="34"/>
      <c r="CY63" s="35"/>
    </row>
    <row r="64" spans="1:103" ht="35.25" customHeight="1" x14ac:dyDescent="0.25">
      <c r="A64" s="39" t="s">
        <v>120</v>
      </c>
      <c r="B64" s="40"/>
      <c r="C64" s="40"/>
      <c r="D64" s="40"/>
      <c r="E64" s="40"/>
      <c r="F64" s="40"/>
      <c r="G64" s="40"/>
      <c r="H64" s="40"/>
      <c r="I64" s="41"/>
      <c r="J64" s="29"/>
      <c r="K64" s="42" t="s">
        <v>121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"/>
      <c r="BI64" s="43" t="s">
        <v>29</v>
      </c>
      <c r="BJ64" s="44"/>
      <c r="BK64" s="44"/>
      <c r="BL64" s="44"/>
      <c r="BM64" s="44"/>
      <c r="BN64" s="44"/>
      <c r="BO64" s="44"/>
      <c r="BP64" s="44"/>
      <c r="BQ64" s="44"/>
      <c r="BR64" s="44"/>
      <c r="BS64" s="45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79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80"/>
      <c r="CW64" s="34"/>
      <c r="CX64" s="34"/>
      <c r="CY64" s="35"/>
    </row>
    <row r="65" spans="1:103" ht="30.75" customHeight="1" x14ac:dyDescent="0.25">
      <c r="A65" s="39" t="s">
        <v>122</v>
      </c>
      <c r="B65" s="40"/>
      <c r="C65" s="40"/>
      <c r="D65" s="40"/>
      <c r="E65" s="40"/>
      <c r="F65" s="40"/>
      <c r="G65" s="40"/>
      <c r="H65" s="40"/>
      <c r="I65" s="41"/>
      <c r="J65" s="29"/>
      <c r="K65" s="42" t="s">
        <v>123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"/>
      <c r="BI65" s="43" t="s">
        <v>29</v>
      </c>
      <c r="BJ65" s="44"/>
      <c r="BK65" s="44"/>
      <c r="BL65" s="44"/>
      <c r="BM65" s="44"/>
      <c r="BN65" s="44"/>
      <c r="BO65" s="44"/>
      <c r="BP65" s="44"/>
      <c r="BQ65" s="44"/>
      <c r="BR65" s="44"/>
      <c r="BS65" s="45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79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80"/>
      <c r="CW65" s="34"/>
      <c r="CX65" s="34"/>
      <c r="CY65" s="35"/>
    </row>
    <row r="66" spans="1:103" ht="79.5" customHeight="1" thickBot="1" x14ac:dyDescent="0.3">
      <c r="A66" s="46" t="s">
        <v>124</v>
      </c>
      <c r="B66" s="47"/>
      <c r="C66" s="47"/>
      <c r="D66" s="47"/>
      <c r="E66" s="47"/>
      <c r="F66" s="47"/>
      <c r="G66" s="47"/>
      <c r="H66" s="47"/>
      <c r="I66" s="48"/>
      <c r="J66" s="32"/>
      <c r="K66" s="49" t="s">
        <v>125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17"/>
      <c r="BI66" s="50" t="s">
        <v>119</v>
      </c>
      <c r="BJ66" s="51"/>
      <c r="BK66" s="51"/>
      <c r="BL66" s="51"/>
      <c r="BM66" s="51"/>
      <c r="BN66" s="51"/>
      <c r="BO66" s="51"/>
      <c r="BP66" s="51"/>
      <c r="BQ66" s="51"/>
      <c r="BR66" s="51"/>
      <c r="BS66" s="52"/>
      <c r="BT66" s="96">
        <v>10.82</v>
      </c>
      <c r="BU66" s="96"/>
      <c r="BV66" s="96">
        <v>11.66</v>
      </c>
      <c r="BW66" s="96"/>
      <c r="BX66" s="96">
        <v>9.1199999999999992</v>
      </c>
      <c r="BY66" s="96"/>
      <c r="BZ66" s="96">
        <v>6.15</v>
      </c>
      <c r="CA66" s="96"/>
      <c r="CB66" s="96">
        <v>10.220000000000001</v>
      </c>
      <c r="CC66" s="96"/>
      <c r="CD66" s="96">
        <v>11.47</v>
      </c>
      <c r="CE66" s="96"/>
      <c r="CF66" s="84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6"/>
      <c r="CW66" s="34"/>
      <c r="CX66" s="34"/>
      <c r="CY66" s="35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W67" s="34"/>
      <c r="CX67" s="34"/>
      <c r="CY67" s="35"/>
    </row>
    <row r="68" spans="1:103" x14ac:dyDescent="0.2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19"/>
    </row>
    <row r="69" spans="1:103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19"/>
    </row>
    <row r="70" spans="1:103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19"/>
    </row>
    <row r="71" spans="1:103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19"/>
    </row>
    <row r="72" spans="1:103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19"/>
    </row>
  </sheetData>
  <mergeCells count="216">
    <mergeCell ref="CF14:CV15"/>
    <mergeCell ref="CF16:CV16"/>
    <mergeCell ref="CF17:CV17"/>
    <mergeCell ref="CF18:CV18"/>
    <mergeCell ref="CF36:CV36"/>
    <mergeCell ref="CF37:CV37"/>
    <mergeCell ref="CF60:CV60"/>
    <mergeCell ref="CF65:CV65"/>
    <mergeCell ref="CF56:CV56"/>
    <mergeCell ref="CF58:CV58"/>
    <mergeCell ref="CF59:CV59"/>
    <mergeCell ref="CF61:CV61"/>
    <mergeCell ref="CF63:CV63"/>
    <mergeCell ref="CF64:CV64"/>
    <mergeCell ref="CF38:CV38"/>
    <mergeCell ref="CF39:CV39"/>
    <mergeCell ref="CF40:CV40"/>
    <mergeCell ref="CF41:CV41"/>
    <mergeCell ref="CF42:CV42"/>
    <mergeCell ref="CF43:CV43"/>
    <mergeCell ref="CF44:CV44"/>
    <mergeCell ref="CF45:CV45"/>
    <mergeCell ref="CF46:CV46"/>
    <mergeCell ref="CF27:CV27"/>
    <mergeCell ref="CF66:CV66"/>
    <mergeCell ref="CF47:CV47"/>
    <mergeCell ref="CF48:CV48"/>
    <mergeCell ref="CF49:CV49"/>
    <mergeCell ref="CF50:CV50"/>
    <mergeCell ref="CF51:CV51"/>
    <mergeCell ref="CF52:CV52"/>
    <mergeCell ref="CF53:CV53"/>
    <mergeCell ref="CF54:CV54"/>
    <mergeCell ref="CF55:CV55"/>
    <mergeCell ref="CF57:CV57"/>
    <mergeCell ref="CF62:CV62"/>
    <mergeCell ref="CF28:CV28"/>
    <mergeCell ref="CF29:CV29"/>
    <mergeCell ref="CF30:CV30"/>
    <mergeCell ref="CF31:CV31"/>
    <mergeCell ref="CF32:CV32"/>
    <mergeCell ref="CF35:CV35"/>
    <mergeCell ref="CF19:CV19"/>
    <mergeCell ref="CF20:CV20"/>
    <mergeCell ref="CF21:CV21"/>
    <mergeCell ref="CF22:CV22"/>
    <mergeCell ref="CF23:CV23"/>
    <mergeCell ref="CF24:CV24"/>
    <mergeCell ref="CF25:CV25"/>
    <mergeCell ref="CF26:CV26"/>
    <mergeCell ref="CF34:CV34"/>
    <mergeCell ref="CF33:CV33"/>
    <mergeCell ref="J12:BH12"/>
    <mergeCell ref="A14:I15"/>
    <mergeCell ref="J14:BH15"/>
    <mergeCell ref="BI14:BS15"/>
    <mergeCell ref="A5:CD5"/>
    <mergeCell ref="A6:CD6"/>
    <mergeCell ref="A7:CD7"/>
    <mergeCell ref="A8:CD8"/>
    <mergeCell ref="AF10:CD10"/>
    <mergeCell ref="J11:BH11"/>
    <mergeCell ref="A16:I16"/>
    <mergeCell ref="K16:BG16"/>
    <mergeCell ref="BI16:BS16"/>
    <mergeCell ref="A17:I17"/>
    <mergeCell ref="K17:BG17"/>
    <mergeCell ref="BI17:BS17"/>
    <mergeCell ref="A18:I18"/>
    <mergeCell ref="K18:BG18"/>
    <mergeCell ref="BI18:BS18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K34:BG34"/>
    <mergeCell ref="A35:I35"/>
    <mergeCell ref="K35:BG35"/>
    <mergeCell ref="BI35:BS35"/>
    <mergeCell ref="A32:I32"/>
    <mergeCell ref="K32:BG32"/>
    <mergeCell ref="BI32:BS32"/>
    <mergeCell ref="K33:BG33"/>
    <mergeCell ref="A34:I34"/>
    <mergeCell ref="A33:I33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6:I56"/>
    <mergeCell ref="K56:BG56"/>
    <mergeCell ref="BI56:BS56"/>
    <mergeCell ref="J57:BF57"/>
    <mergeCell ref="BI57:BS57"/>
    <mergeCell ref="A54:I54"/>
    <mergeCell ref="K54:BG54"/>
    <mergeCell ref="BI54:BS54"/>
    <mergeCell ref="A55:I55"/>
    <mergeCell ref="K55:BG55"/>
    <mergeCell ref="BI55:BS55"/>
    <mergeCell ref="A58:I58"/>
    <mergeCell ref="K58:BG58"/>
    <mergeCell ref="BI58:BS58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64:I64"/>
    <mergeCell ref="K64:BG64"/>
    <mergeCell ref="BI64:BS64"/>
    <mergeCell ref="A62:I62"/>
    <mergeCell ref="K62:BG62"/>
    <mergeCell ref="A63:I63"/>
    <mergeCell ref="K63:BG63"/>
    <mergeCell ref="BI63:BS63"/>
    <mergeCell ref="A68:CD68"/>
    <mergeCell ref="A69:CD69"/>
    <mergeCell ref="A70:CD70"/>
    <mergeCell ref="A71:CD71"/>
    <mergeCell ref="A72:CD72"/>
    <mergeCell ref="A65:I65"/>
    <mergeCell ref="K65:BG65"/>
    <mergeCell ref="BI65:BS65"/>
    <mergeCell ref="A66:I66"/>
    <mergeCell ref="K66:BG66"/>
    <mergeCell ref="BI66:BS66"/>
  </mergeCells>
  <pageMargins left="0.70866141732283472" right="0.70866141732283472" top="0.74803149606299213" bottom="0.74803149606299213" header="0.31496062992125984" footer="0.31496062992125984"/>
  <pageSetup paperSize="9" scale="5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2017-03-31T11:44:48Z</dcterms:modified>
</cp:coreProperties>
</file>